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48" windowWidth="12000" windowHeight="6420" tabRatio="837"/>
  </bookViews>
  <sheets>
    <sheet name="фін план" sheetId="23" r:id="rId1"/>
    <sheet name="Звіт" sheetId="2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localSheetId="1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1">#REF!</definedName>
    <definedName name="Cost_Category_National_ID">#REF!</definedName>
    <definedName name="Cе511" localSheetId="1">#REF!</definedName>
    <definedName name="Cе511">#REF!</definedName>
    <definedName name="d">'[9]МТР Газ України'!$B$4</definedName>
    <definedName name="dCPIb" localSheetId="1">[10]попер_роз!#REF!</definedName>
    <definedName name="dCPIb">[10]попер_роз!#REF!</definedName>
    <definedName name="dPPIb" localSheetId="1">[10]попер_роз!#REF!</definedName>
    <definedName name="dPPIb">[10]попер_роз!#REF!</definedName>
    <definedName name="ds" localSheetId="1">'[11]7  Інші витрати'!#REF!</definedName>
    <definedName name="ds">'[11]7  Інші витрати'!#REF!</definedName>
    <definedName name="Fact_Type_ID" localSheetId="1">#REF!</definedName>
    <definedName name="Fact_Type_ID">#REF!</definedName>
    <definedName name="G">'[12]МТР Газ України'!$B$1</definedName>
    <definedName name="ij1sssss" localSheetId="1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1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1">[14]!ShowFil</definedName>
    <definedName name="ShowFil">[14]!ShowFil</definedName>
    <definedName name="SU_ID" localSheetId="1">#REF!</definedName>
    <definedName name="SU_ID">#REF!</definedName>
    <definedName name="Time_ID">'[16]МТР Газ України'!$B$1</definedName>
    <definedName name="Time_ID_10" localSheetId="1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1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1">#REF!</definedName>
    <definedName name="yyyy">#REF!</definedName>
    <definedName name="zx">'[4]МТР Газ України'!$F$1</definedName>
    <definedName name="zxc">[5]Inform!$E$38</definedName>
    <definedName name="а" localSheetId="1">'[13]7  Інші витрати'!#REF!</definedName>
    <definedName name="а">'[13]7  Інші витрати'!#REF!</definedName>
    <definedName name="ав" localSheetId="1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1">'[27]БАЗА  '!#REF!</definedName>
    <definedName name="ватт">'[27]БАЗА  '!#REF!</definedName>
    <definedName name="Д">'[15]МТР Газ України'!$B$4</definedName>
    <definedName name="е" localSheetId="1">#REF!</definedName>
    <definedName name="е">#REF!</definedName>
    <definedName name="є" localSheetId="1">#REF!</definedName>
    <definedName name="є">#REF!</definedName>
    <definedName name="_xlnm.Print_Titles" localSheetId="1">Звіт!$15:$15</definedName>
    <definedName name="_xlnm.Print_Titles" localSheetId="0">'фін план'!$28:$28</definedName>
    <definedName name="Заголовки_для_печати_МИ">'[28]1993'!$A$1:$IV$3,'[28]1993'!$A$1:$A$65536</definedName>
    <definedName name="йуц" localSheetId="1">#REF!</definedName>
    <definedName name="йуц">#REF!</definedName>
    <definedName name="йцу" localSheetId="1">#REF!</definedName>
    <definedName name="йцу">#REF!</definedName>
    <definedName name="йцуйй" localSheetId="1">#REF!</definedName>
    <definedName name="йцуйй">#REF!</definedName>
    <definedName name="йцукц" localSheetId="1">'[29]7  Інші витрати'!#REF!</definedName>
    <definedName name="йцукц">'[29]7  Інші витрати'!#REF!</definedName>
    <definedName name="і">[30]Inform!$F$2</definedName>
    <definedName name="ів" localSheetId="1">#REF!</definedName>
    <definedName name="ів">#REF!</definedName>
    <definedName name="ів___0" localSheetId="1">#REF!</definedName>
    <definedName name="ів___0">#REF!</definedName>
    <definedName name="ів_22" localSheetId="1">#REF!</definedName>
    <definedName name="ів_22">#REF!</definedName>
    <definedName name="ів_26" localSheetId="1">#REF!</definedName>
    <definedName name="ів_26">#REF!</definedName>
    <definedName name="іваіа" localSheetId="1">'[29]7  Інші витрати'!#REF!</definedName>
    <definedName name="іваіа">'[29]7  Інші витрати'!#REF!</definedName>
    <definedName name="іваф" localSheetId="1">#REF!</definedName>
    <definedName name="іваф">#REF!</definedName>
    <definedName name="івів">'[12]МТР Газ України'!$B$1</definedName>
    <definedName name="іцу">[23]Inform!$G$2</definedName>
    <definedName name="КЕ" localSheetId="1">#REF!</definedName>
    <definedName name="КЕ">#REF!</definedName>
    <definedName name="КЕ___0" localSheetId="1">#REF!</definedName>
    <definedName name="КЕ___0">#REF!</definedName>
    <definedName name="КЕ_22" localSheetId="1">#REF!</definedName>
    <definedName name="КЕ_22">#REF!</definedName>
    <definedName name="КЕ_26" localSheetId="1">#REF!</definedName>
    <definedName name="КЕ_26">#REF!</definedName>
    <definedName name="кен" localSheetId="1">#REF!</definedName>
    <definedName name="кен">#REF!</definedName>
    <definedName name="л" localSheetId="1">#REF!</definedName>
    <definedName name="л">#REF!</definedName>
    <definedName name="_xlnm.Print_Area" localSheetId="1">Звіт!$A$1:$G$110</definedName>
    <definedName name="_xlnm.Print_Area" localSheetId="0">'фін план'!$A$1:$J$120</definedName>
    <definedName name="п" localSheetId="1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1">#REF!</definedName>
    <definedName name="р">#REF!</definedName>
    <definedName name="т">[32]Inform!$E$6</definedName>
    <definedName name="тариф">[33]Inform!$G$2</definedName>
    <definedName name="уйцукйцуйу" localSheetId="1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1">'[29]7  Інші витрати'!#REF!</definedName>
    <definedName name="фіваіф">'[29]7  Інші витрати'!#REF!</definedName>
    <definedName name="фф">'[26]МТР Газ України'!$F$1</definedName>
    <definedName name="ц" localSheetId="1">'[13]7  Інші витрати'!#REF!</definedName>
    <definedName name="ц">'[13]7  Інші витрати'!#REF!</definedName>
    <definedName name="ччч" localSheetId="1">'[35]БАЗА  '!#REF!</definedName>
    <definedName name="ччч">'[35]БАЗА  '!#REF!</definedName>
    <definedName name="ш" localSheetId="1">#REF!</definedName>
    <definedName name="ш">#REF!</definedName>
  </definedNames>
  <calcPr calcId="125725" fullCalcOnLoad="1"/>
</workbook>
</file>

<file path=xl/calcChain.xml><?xml version="1.0" encoding="utf-8"?>
<calcChain xmlns="http://schemas.openxmlformats.org/spreadsheetml/2006/main">
  <c r="J33" i="23"/>
  <c r="J42"/>
  <c r="I47"/>
  <c r="H47"/>
  <c r="G47"/>
  <c r="J47"/>
  <c r="F97"/>
  <c r="J62"/>
  <c r="J70"/>
  <c r="F70"/>
  <c r="H66"/>
  <c r="G66"/>
  <c r="F62"/>
  <c r="F94"/>
  <c r="F47"/>
  <c r="F42"/>
  <c r="J61"/>
  <c r="J60"/>
  <c r="J96"/>
  <c r="J95"/>
  <c r="H60"/>
  <c r="G60"/>
  <c r="I75"/>
  <c r="I73"/>
  <c r="I66"/>
  <c r="H61"/>
  <c r="G61"/>
  <c r="J104"/>
  <c r="J31"/>
  <c r="J91"/>
  <c r="J85"/>
  <c r="J92"/>
  <c r="J89"/>
  <c r="J87"/>
  <c r="G33"/>
  <c r="F33"/>
  <c r="F32"/>
  <c r="J88"/>
  <c r="J86"/>
  <c r="J80"/>
  <c r="F82"/>
  <c r="J57"/>
  <c r="J100"/>
  <c r="J98"/>
  <c r="J45"/>
  <c r="J44"/>
  <c r="J59"/>
  <c r="F59"/>
  <c r="J41"/>
  <c r="J39"/>
  <c r="F40"/>
  <c r="F39"/>
  <c r="J35"/>
  <c r="J34"/>
  <c r="J32"/>
  <c r="F36"/>
  <c r="F37"/>
  <c r="F38"/>
  <c r="F81"/>
  <c r="F80"/>
  <c r="F89"/>
  <c r="F90"/>
  <c r="F87"/>
  <c r="I31"/>
  <c r="H31"/>
  <c r="F31"/>
  <c r="J75"/>
  <c r="J66"/>
  <c r="F75"/>
  <c r="F41"/>
  <c r="I57"/>
  <c r="F57"/>
  <c r="F52"/>
  <c r="F51"/>
  <c r="F50"/>
  <c r="F68"/>
  <c r="F67"/>
  <c r="F66"/>
  <c r="F71"/>
  <c r="J48"/>
  <c r="I48"/>
  <c r="I44"/>
  <c r="I29"/>
  <c r="H48"/>
  <c r="H44"/>
  <c r="G48"/>
  <c r="G44"/>
  <c r="G29"/>
  <c r="F49"/>
  <c r="F48"/>
  <c r="F43"/>
  <c r="F58"/>
  <c r="F56"/>
  <c r="F55"/>
  <c r="F54"/>
  <c r="F105"/>
  <c r="F35"/>
  <c r="F34"/>
  <c r="F45"/>
  <c r="F46"/>
  <c r="F104"/>
  <c r="F102"/>
  <c r="F96"/>
  <c r="F93"/>
  <c r="F92"/>
  <c r="F88"/>
  <c r="F86"/>
  <c r="F85"/>
  <c r="F84"/>
  <c r="F76"/>
  <c r="F74"/>
  <c r="F73"/>
  <c r="F72"/>
  <c r="F69"/>
  <c r="J30"/>
  <c r="I30"/>
  <c r="H30"/>
  <c r="G30"/>
  <c r="F91"/>
  <c r="J103"/>
  <c r="I103"/>
  <c r="H103"/>
  <c r="G103"/>
  <c r="F101"/>
  <c r="F100"/>
  <c r="I98"/>
  <c r="H98"/>
  <c r="G98"/>
  <c r="F98"/>
  <c r="I95"/>
  <c r="H95"/>
  <c r="G95"/>
  <c r="F95"/>
  <c r="J79"/>
  <c r="J78"/>
  <c r="I79"/>
  <c r="I78"/>
  <c r="H79"/>
  <c r="H78"/>
  <c r="G79"/>
  <c r="G78"/>
  <c r="F79"/>
  <c r="F78"/>
  <c r="J67"/>
  <c r="I67"/>
  <c r="H67"/>
  <c r="G67"/>
  <c r="F64"/>
  <c r="F63"/>
  <c r="F61"/>
  <c r="F60"/>
  <c r="F53"/>
  <c r="J52"/>
  <c r="J51"/>
  <c r="J50"/>
  <c r="J107"/>
  <c r="I52"/>
  <c r="I51"/>
  <c r="I50"/>
  <c r="I107"/>
  <c r="H52"/>
  <c r="H51"/>
  <c r="H50"/>
  <c r="H107"/>
  <c r="G52"/>
  <c r="G51"/>
  <c r="G50"/>
  <c r="G107"/>
  <c r="I39"/>
  <c r="H39"/>
  <c r="H29"/>
  <c r="G39"/>
  <c r="G106"/>
  <c r="I32"/>
  <c r="H32"/>
  <c r="G32"/>
  <c r="F103"/>
  <c r="G109"/>
  <c r="G110"/>
  <c r="G111"/>
  <c r="I106"/>
  <c r="J106"/>
  <c r="J109"/>
  <c r="J110"/>
  <c r="F30"/>
  <c r="F44"/>
  <c r="F106"/>
  <c r="F109"/>
  <c r="F110"/>
  <c r="F107"/>
  <c r="J29"/>
  <c r="H106"/>
  <c r="H109"/>
  <c r="H110"/>
  <c r="H111"/>
  <c r="I109"/>
  <c r="I110"/>
  <c r="I111"/>
  <c r="F29"/>
</calcChain>
</file>

<file path=xl/sharedStrings.xml><?xml version="1.0" encoding="utf-8"?>
<sst xmlns="http://schemas.openxmlformats.org/spreadsheetml/2006/main" count="449" uniqueCount="225">
  <si>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</si>
  <si>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</si>
  <si>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</si>
  <si>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</si>
  <si>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</si>
  <si>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</si>
  <si>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</si>
  <si>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</si>
  <si>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</si>
  <si>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</si>
  <si>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</si>
  <si>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</si>
  <si>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(найменування органу, який розглянув фінансовий план)</t>
  </si>
  <si>
    <t>Територія</t>
  </si>
  <si>
    <t>Форма власності</t>
  </si>
  <si>
    <t>Резервний фонд</t>
  </si>
  <si>
    <t>Факт минулого року</t>
  </si>
  <si>
    <t>План поточного року</t>
  </si>
  <si>
    <t>(посада)</t>
  </si>
  <si>
    <t>(підпис)</t>
  </si>
  <si>
    <t>у тому числі за кварталами</t>
  </si>
  <si>
    <t xml:space="preserve">         (ініціали, прізвище)    </t>
  </si>
  <si>
    <t>_____________________________</t>
  </si>
  <si>
    <t>Середньооблікова кількість штатних працівників</t>
  </si>
  <si>
    <t>Усього витрат</t>
  </si>
  <si>
    <t xml:space="preserve">ПОГОДЖЕНО </t>
  </si>
  <si>
    <t xml:space="preserve">ЗАТВЕРДЖЕНО  </t>
  </si>
  <si>
    <t>за КОАТУУ</t>
  </si>
  <si>
    <t>за КОПФГ</t>
  </si>
  <si>
    <t xml:space="preserve">за ЄДРПОУ </t>
  </si>
  <si>
    <r>
      <t>Керівник</t>
    </r>
    <r>
      <rPr>
        <sz val="14"/>
        <rFont val="Times New Roman"/>
        <family val="1"/>
        <charset val="204"/>
      </rPr>
      <t xml:space="preserve">   _____________________________________</t>
    </r>
  </si>
  <si>
    <t>Плановий рік</t>
  </si>
  <si>
    <t>Рік</t>
  </si>
  <si>
    <t>Стандарти звітності П(с)БОУ</t>
  </si>
  <si>
    <t>Стандарти звітності МСФЗ</t>
  </si>
  <si>
    <t>Коди</t>
  </si>
  <si>
    <t>Найменування показника</t>
  </si>
  <si>
    <t>М. П. (посада, П.І.Б., дата, підпис)</t>
  </si>
  <si>
    <t>Одиниця виміру, тис. грн</t>
  </si>
  <si>
    <t>Додаток 1 до Порядку</t>
  </si>
  <si>
    <t>тис.грн.</t>
  </si>
  <si>
    <t>І</t>
  </si>
  <si>
    <t>ІІ</t>
  </si>
  <si>
    <t>ІІІ</t>
  </si>
  <si>
    <t>IV</t>
  </si>
  <si>
    <t>Дохід (виручка) від реалізації продукції (товарів, робіт, послуг) всього,</t>
  </si>
  <si>
    <r>
      <rPr>
        <b/>
        <sz val="14"/>
        <rFont val="Times New Roman"/>
        <family val="1"/>
        <charset val="204"/>
      </rPr>
      <t>Нарахування на оплату праці</t>
    </r>
    <r>
      <rPr>
        <sz val="14"/>
        <rFont val="Times New Roman"/>
        <family val="1"/>
        <charset val="204"/>
      </rPr>
      <t xml:space="preserve">
(додаток розрахунок ФОП)</t>
    </r>
  </si>
  <si>
    <r>
      <rPr>
        <b/>
        <sz val="14"/>
        <rFont val="Times New Roman"/>
        <family val="1"/>
        <charset val="204"/>
      </rPr>
      <t>Витрати на оплату послуг, крім комунальних</t>
    </r>
    <r>
      <rPr>
        <sz val="14"/>
        <rFont val="Times New Roman"/>
        <family val="1"/>
        <charset val="204"/>
      </rPr>
      <t xml:space="preserve">
(розшифрувати у додатку)</t>
    </r>
  </si>
  <si>
    <r>
      <rPr>
        <b/>
        <sz val="14"/>
        <rFont val="Times New Roman"/>
        <family val="1"/>
        <charset val="204"/>
      </rPr>
      <t>Витрати на соціальне забезпечення населення за рахунок державних та міських цільових програм</t>
    </r>
    <r>
      <rPr>
        <sz val="14"/>
        <rFont val="Times New Roman"/>
        <family val="1"/>
        <charset val="204"/>
      </rPr>
      <t xml:space="preserve">
(розшифрувати у додатку)</t>
    </r>
  </si>
  <si>
    <r>
      <rPr>
        <b/>
        <sz val="14"/>
        <rFont val="Times New Roman"/>
        <family val="1"/>
        <charset val="204"/>
      </rPr>
      <t>Витрати на окремі заходи з реалізації державних та міських цільових програм</t>
    </r>
    <r>
      <rPr>
        <sz val="14"/>
        <rFont val="Times New Roman"/>
        <family val="1"/>
        <charset val="204"/>
      </rPr>
      <t xml:space="preserve">
(розшифрувати у додатку)</t>
    </r>
  </si>
  <si>
    <r>
      <rPr>
        <b/>
        <sz val="14"/>
        <rFont val="Times New Roman"/>
        <family val="1"/>
        <charset val="204"/>
      </rPr>
      <t>Капітальні інвестиції - всього,</t>
    </r>
    <r>
      <rPr>
        <sz val="14"/>
        <rFont val="Times New Roman"/>
        <family val="1"/>
        <charset val="204"/>
      </rPr>
      <t xml:space="preserve">
у тому числі на:</t>
    </r>
  </si>
  <si>
    <t>Обов'язкові платежі підприємства до бюджету</t>
  </si>
  <si>
    <t>ПДВ</t>
  </si>
  <si>
    <t>Нерозподілені доходи</t>
  </si>
  <si>
    <t>Додаток 2 до Порядку</t>
  </si>
  <si>
    <t>ЗВІТ</t>
  </si>
  <si>
    <t>ПРО ВИКОНАННЯ ФІНАНСОВОГО ПЛАНУ</t>
  </si>
  <si>
    <t>(назва підприємства)</t>
  </si>
  <si>
    <t>за ________________________ (квартал, півріччя, 9 місяців, рік)</t>
  </si>
  <si>
    <t>Факт за попередній період</t>
  </si>
  <si>
    <t>План на відповідний період</t>
  </si>
  <si>
    <t>Факт за відповідний період</t>
  </si>
  <si>
    <t>Відхилення (+,-)</t>
  </si>
  <si>
    <t>Виконання (%)</t>
  </si>
  <si>
    <t>Примітка.</t>
  </si>
  <si>
    <t xml:space="preserve">На 2020 рік стовбчик 3 та 4 не заповнюються. </t>
  </si>
  <si>
    <t>1.</t>
  </si>
  <si>
    <t>1.1.</t>
  </si>
  <si>
    <t>1.1.1.</t>
  </si>
  <si>
    <t>- кошти державного бюджету за цільовими програмами 
(розшифрувати у додатку)</t>
  </si>
  <si>
    <t>1.1.2.</t>
  </si>
  <si>
    <t>1.1.3.</t>
  </si>
  <si>
    <t>- за оренду приміщень;</t>
  </si>
  <si>
    <r>
      <rPr>
        <i/>
        <sz val="14"/>
        <rFont val="Times New Roman"/>
        <family val="1"/>
        <charset val="204"/>
      </rPr>
      <t xml:space="preserve">-  інші надходження </t>
    </r>
    <r>
      <rPr>
        <sz val="14"/>
        <rFont val="Times New Roman"/>
        <family val="1"/>
        <charset val="204"/>
      </rPr>
      <t xml:space="preserve">
</t>
    </r>
    <r>
      <rPr>
        <i/>
        <sz val="14"/>
        <rFont val="Times New Roman"/>
        <family val="1"/>
        <charset val="204"/>
      </rPr>
      <t>(розшифрувати)</t>
    </r>
  </si>
  <si>
    <t>1.1.4.</t>
  </si>
  <si>
    <t>1.2.</t>
  </si>
  <si>
    <t>1.1.5.</t>
  </si>
  <si>
    <t>1.3.</t>
  </si>
  <si>
    <t>1.4.</t>
  </si>
  <si>
    <t>2.</t>
  </si>
  <si>
    <t>Інші (розшифрувати окремим додотком)</t>
  </si>
  <si>
    <r>
      <rPr>
        <b/>
        <sz val="14"/>
        <rFont val="Times New Roman"/>
        <family val="1"/>
        <charset val="204"/>
      </rPr>
      <t>Амортизація</t>
    </r>
    <r>
      <rPr>
        <sz val="14"/>
        <rFont val="Times New Roman"/>
        <family val="1"/>
        <charset val="204"/>
      </rPr>
      <t xml:space="preserve">
(розшифрувати у додатку)</t>
    </r>
  </si>
  <si>
    <t>2.1.</t>
  </si>
  <si>
    <r>
      <rPr>
        <b/>
        <sz val="14"/>
        <rFont val="Times New Roman"/>
        <family val="1"/>
        <charset val="204"/>
      </rPr>
      <t>Витрати на оплату комунальних послуг та енергоносіїв</t>
    </r>
    <r>
      <rPr>
        <sz val="14"/>
        <rFont val="Times New Roman"/>
        <family val="1"/>
        <charset val="204"/>
      </rPr>
      <t xml:space="preserve">
(розшифрувати у додатку)</t>
    </r>
  </si>
  <si>
    <t>2.3.</t>
  </si>
  <si>
    <t>2.2.</t>
  </si>
  <si>
    <t>2.4.</t>
  </si>
  <si>
    <t>2.5.</t>
  </si>
  <si>
    <t>2.6.</t>
  </si>
  <si>
    <t>3.1.</t>
  </si>
  <si>
    <t>3.2.</t>
  </si>
  <si>
    <t>4.1.</t>
  </si>
  <si>
    <t>4.2.</t>
  </si>
  <si>
    <t>7.1.</t>
  </si>
  <si>
    <t>7.2.</t>
  </si>
  <si>
    <t>Видатки, всього                                                                                                      у тому числі витрати операційної діяльності:</t>
  </si>
  <si>
    <t>- банківський депозит</t>
  </si>
  <si>
    <t>Придбання обладнання, техніки та предметів довгострокового користування                                                           (розшифрувати у додатку)</t>
  </si>
  <si>
    <t>Капітальний ремонт та реконструкцію об'єктів (розшифрувати у додатку)</t>
  </si>
  <si>
    <t>-  кошти місцевого бюджету на оплату комунальних послуг;</t>
  </si>
  <si>
    <t xml:space="preserve"> - кошти місцевого бюджету на розвиток підприємства та зміцнення його матеріально - технічної бази</t>
  </si>
  <si>
    <t xml:space="preserve"> придбання та супровід програмного забезпечення(розшифрувати у додатку)</t>
  </si>
  <si>
    <t xml:space="preserve"> витрати на зв`язок та інтернет                                                                  (розшифрувати у додатку)</t>
  </si>
  <si>
    <t xml:space="preserve"> витрати на обслуговування оргтехніки                                                    (розшифрувати у додатку)</t>
  </si>
  <si>
    <t>_______________</t>
  </si>
  <si>
    <t>__________________</t>
  </si>
  <si>
    <t xml:space="preserve">        </t>
  </si>
  <si>
    <t xml:space="preserve"> (ініціали, прізвище)    </t>
  </si>
  <si>
    <r>
      <t>Заступник директора з економічних питань</t>
    </r>
    <r>
      <rPr>
        <sz val="14"/>
        <rFont val="Times New Roman"/>
        <family val="1"/>
        <charset val="204"/>
      </rPr>
      <t xml:space="preserve">  _______________________________________</t>
    </r>
  </si>
  <si>
    <t xml:space="preserve"> </t>
  </si>
  <si>
    <t>____________________________</t>
  </si>
  <si>
    <t>- кошти місцевого бюджету за цільовими програмами                        (розшифрувати у додатку)</t>
  </si>
  <si>
    <t>- програма "Здоров'я населення Чорноморської теріторіальної громади"</t>
  </si>
  <si>
    <t>Чистий Дохід (виручка) від реалізації продукції (товарів, робіт, послуг) всього,</t>
  </si>
  <si>
    <t>- компенсація комунальних витрат від орендарів;</t>
  </si>
  <si>
    <t>- нарахування % банку</t>
  </si>
  <si>
    <t>Інши доходи:</t>
  </si>
  <si>
    <t>Фінансові доходи</t>
  </si>
  <si>
    <t>Собівартість реалізованої послуг: витрати за рахунок коштів НСЗУ та від надання платних послуг</t>
  </si>
  <si>
    <r>
      <rPr>
        <b/>
        <sz val="14"/>
        <rFont val="Times New Roman"/>
        <family val="1"/>
        <charset val="204"/>
      </rPr>
      <t>Нарахування на оплату праці за рухунок коштів НСЗУ та  платних послуг</t>
    </r>
    <r>
      <rPr>
        <sz val="14"/>
        <rFont val="Times New Roman"/>
        <family val="1"/>
        <charset val="204"/>
      </rPr>
      <t xml:space="preserve">
(додаток розрахунок ФОП)</t>
    </r>
  </si>
  <si>
    <t>Інши операціонні доходи (цільове фінансування):</t>
  </si>
  <si>
    <t>Інші витрати:</t>
  </si>
  <si>
    <t>Фінансовий результат від звичайної діяльності (валовий прибуток)</t>
  </si>
  <si>
    <t>Фінансовий результат від операційної  діяльності</t>
  </si>
  <si>
    <t>Адміністративні витрати:</t>
  </si>
  <si>
    <t>інши витрати</t>
  </si>
  <si>
    <r>
      <rPr>
        <b/>
        <sz val="14"/>
        <rFont val="Times New Roman"/>
        <family val="1"/>
        <charset val="204"/>
      </rPr>
      <t xml:space="preserve">Нарахування на оплату праці </t>
    </r>
    <r>
      <rPr>
        <sz val="14"/>
        <rFont val="Times New Roman"/>
        <family val="1"/>
        <charset val="204"/>
      </rPr>
      <t xml:space="preserve">
(додаток розрахунок ФОП)</t>
    </r>
  </si>
  <si>
    <t>1.1.6.</t>
  </si>
  <si>
    <t>1.1.7.</t>
  </si>
  <si>
    <t>1.1.8.</t>
  </si>
  <si>
    <t>1.2.1</t>
  </si>
  <si>
    <t>1.2.2</t>
  </si>
  <si>
    <t>1.2.3</t>
  </si>
  <si>
    <t>1.2.4</t>
  </si>
  <si>
    <t>1.3.1.</t>
  </si>
  <si>
    <t>1.3.2.</t>
  </si>
  <si>
    <t>1.3.3.</t>
  </si>
  <si>
    <t>1.4.1.</t>
  </si>
  <si>
    <t>Кошти від медичного обслуговування населення з Національною службою здоровя України ( далі НСЗУ) згідно з державною програмою медичних гарантій ( згідно договору);</t>
  </si>
  <si>
    <t>Власні надходження (доходи):</t>
  </si>
  <si>
    <t>- від надання платних послуг згідно з основної діяльності</t>
  </si>
  <si>
    <t>-  від провадження господарської та/або виробничої діяльності</t>
  </si>
  <si>
    <t xml:space="preserve"> кошти від благодійної допомоги</t>
  </si>
  <si>
    <t>кошти від централізованого постачання</t>
  </si>
  <si>
    <t>кошти від доходу  нарахованої амортизаціі ОЗ отриманих як благодійна допомога</t>
  </si>
  <si>
    <t xml:space="preserve"> придбання та супровід програмного забезпечення (розшифрувати у додатку)</t>
  </si>
  <si>
    <t xml:space="preserve"> витрати на канцтовари, приладдя та господарчі товари   ( розшифровати у додатку)</t>
  </si>
  <si>
    <r>
      <rPr>
        <b/>
        <sz val="14"/>
        <rFont val="Times New Roman"/>
        <family val="1"/>
        <charset val="204"/>
      </rPr>
      <t>Витрати на оплату праці за рухунок коштів НСЗУ та  платних послуг</t>
    </r>
    <r>
      <rPr>
        <sz val="14"/>
        <rFont val="Times New Roman"/>
        <family val="1"/>
        <charset val="204"/>
      </rPr>
      <t xml:space="preserve">
(додаток розрахунок ФОП)</t>
    </r>
  </si>
  <si>
    <t xml:space="preserve"> витрати на канцтовари, приладдя та господарчі товари ( розшифрувати у додатку)</t>
  </si>
  <si>
    <t xml:space="preserve"> придбання медикаментів та перевязувального матеріалу  ( розшифрувати у додатку)</t>
  </si>
  <si>
    <t>придбання медикаментів та перевязувального матеріалу ( розшифрувати у додатку)</t>
  </si>
  <si>
    <r>
      <rPr>
        <b/>
        <sz val="14"/>
        <rFont val="Times New Roman"/>
        <family val="1"/>
        <charset val="204"/>
      </rPr>
      <t xml:space="preserve">Витрати на оплату праці </t>
    </r>
    <r>
      <rPr>
        <sz val="14"/>
        <rFont val="Times New Roman"/>
        <family val="1"/>
        <charset val="204"/>
      </rPr>
      <t xml:space="preserve">
(додаток розрахунок ФОП)</t>
    </r>
  </si>
  <si>
    <r>
      <rPr>
        <b/>
        <sz val="14"/>
        <rFont val="Times New Roman"/>
        <family val="1"/>
        <charset val="204"/>
      </rPr>
      <t>Інші операційні витрати (цільове фінансування) та  благодійні внески</t>
    </r>
  </si>
  <si>
    <r>
      <rPr>
        <b/>
        <sz val="14"/>
        <rFont val="Times New Roman"/>
        <family val="1"/>
        <charset val="204"/>
      </rPr>
      <t>Витрати на оплату праці</t>
    </r>
    <r>
      <rPr>
        <sz val="14"/>
        <rFont val="Times New Roman"/>
        <family val="1"/>
        <charset val="204"/>
      </rPr>
      <t xml:space="preserve">
(додаток розрахунок ФОП)</t>
    </r>
  </si>
  <si>
    <r>
      <rPr>
        <b/>
        <sz val="14"/>
        <rFont val="Times New Roman"/>
        <family val="1"/>
        <charset val="204"/>
      </rPr>
      <t xml:space="preserve">Амортизація </t>
    </r>
    <r>
      <rPr>
        <sz val="14"/>
        <rFont val="Times New Roman"/>
        <family val="1"/>
        <charset val="204"/>
      </rPr>
      <t xml:space="preserve">( розшифрувати у додатку)
</t>
    </r>
  </si>
  <si>
    <t>Інші витрати ( розшифрувати  окремим  додатком)</t>
  </si>
  <si>
    <t>Матеріальні витрати , з них :</t>
  </si>
  <si>
    <t>Матеріальні витрати,  з них :</t>
  </si>
  <si>
    <t>Матеріальні витрати,   з них :</t>
  </si>
  <si>
    <t>4.0</t>
  </si>
  <si>
    <t>4.3.</t>
  </si>
  <si>
    <t>4.5.</t>
  </si>
  <si>
    <t>4.4.</t>
  </si>
  <si>
    <t>4.6.</t>
  </si>
  <si>
    <t>4.7.</t>
  </si>
  <si>
    <t>4.8.</t>
  </si>
  <si>
    <t>5.0</t>
  </si>
  <si>
    <t>5.1.</t>
  </si>
  <si>
    <t>5.2.</t>
  </si>
  <si>
    <t>6.0</t>
  </si>
  <si>
    <t>7.0.</t>
  </si>
  <si>
    <t>11.</t>
  </si>
  <si>
    <t xml:space="preserve"> придбання продуктів харчування ( розшифрувати у додатку)</t>
  </si>
  <si>
    <t>придбання продуктів харчуванн та спеціалізованого дитячого харчування ( розшифрувати у додатку)</t>
  </si>
  <si>
    <t>кошти  нарахованої амортизаціі ОЗ отриманих як благодійна допомога</t>
  </si>
  <si>
    <t>Інші (розшифрувати окремим додатком)</t>
  </si>
  <si>
    <t>Витрати на оплату праці,   з них :</t>
  </si>
  <si>
    <t>- кошти державного бюджету за цільовими програмами  
(розшифрувати у додатку)</t>
  </si>
  <si>
    <t>інши витрати( період видання)</t>
  </si>
  <si>
    <t>ФІНАНСОВИЙ ПЛАН НА _2020_ рік</t>
  </si>
  <si>
    <t>Комунального некомерційного підприємства  " Чорноморська лікарня "  Чорноморської міської ради Одеської області</t>
  </si>
  <si>
    <t>тис.грн</t>
  </si>
  <si>
    <t>V</t>
  </si>
  <si>
    <r>
      <t>Т.А. Юр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єва</t>
    </r>
  </si>
  <si>
    <t>Чорноморськ</t>
  </si>
  <si>
    <t>міські,районні у містах ради та іх виконавчі органи</t>
  </si>
  <si>
    <t>загальна медична практика</t>
  </si>
  <si>
    <t>комунальна</t>
  </si>
  <si>
    <t>68004, Одеська область, м.Чорноморськ, вул. В.Шума,4</t>
  </si>
  <si>
    <t>86.21</t>
  </si>
  <si>
    <t>охорона здоров'я</t>
  </si>
  <si>
    <t>Начальник відділу:                                    Волкова О.М.</t>
  </si>
  <si>
    <t>(найменування закладу, який надає фінансовий план)</t>
  </si>
  <si>
    <t xml:space="preserve">    </t>
  </si>
  <si>
    <r>
      <t xml:space="preserve">Орган державного управління  </t>
    </r>
    <r>
      <rPr>
        <b/>
        <i/>
        <sz val="9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</si>
  <si>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Витрати на оплату комунальних послуг та енергоносіїв</t>
    </r>
    <r>
      <rPr>
        <sz val="11"/>
        <rFont val="Times New Roman"/>
        <family val="1"/>
        <charset val="204"/>
      </rPr>
      <t xml:space="preserve">
(розшифрувати у додатку)</t>
    </r>
  </si>
  <si>
    <r>
      <rPr>
        <i/>
        <sz val="12"/>
        <rFont val="Times New Roman"/>
        <family val="1"/>
        <charset val="204"/>
      </rPr>
      <t xml:space="preserve">-  інші надходження 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(розшифрувати)</t>
    </r>
  </si>
  <si>
    <r>
      <rPr>
        <b/>
        <sz val="12"/>
        <rFont val="Times New Roman"/>
        <family val="1"/>
        <charset val="204"/>
      </rPr>
      <t>Витрати на оплату послуг, крім комунальних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</si>
  <si>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>Витрати на оплату комунальних послуг та енергоносіїв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</si>
  <si>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>Амортизація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</si>
  <si>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 xml:space="preserve">Витрати на оплату праці 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</si>
  <si>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 xml:space="preserve">Нарахування на оплату праці 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</si>
  <si>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>Інші операційні витрати (цільове фінансування) та  благодійні внески</t>
    </r>
  </si>
  <si>
    <r>
      <rPr>
        <b/>
        <sz val="12"/>
        <rFont val="Times New Roman"/>
        <family val="1"/>
        <charset val="204"/>
      </rPr>
      <t>Нарахування на оплату праці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</si>
  <si>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>Витрати на соціальне забезпечення населення за рахунок державних та міських цільових програм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</si>
  <si>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>Витрати на окремі заходи з реалізації державних та міських цільових програм</t>
    </r>
    <r>
      <rPr>
        <sz val="12"/>
        <rFont val="Times New Roman"/>
        <family val="1"/>
        <charset val="204"/>
      </rPr>
      <t xml:space="preserve">
(розшифрувати у додатку)</t>
    </r>
  </si>
  <si>
    <r>
      <rPr>
        <b/>
        <sz val="12"/>
        <rFont val="Times New Roman"/>
        <family val="1"/>
        <charset val="204"/>
      </rPr>
      <t xml:space="preserve">Амортизація </t>
    </r>
    <r>
      <rPr>
        <sz val="12"/>
        <rFont val="Times New Roman"/>
        <family val="1"/>
        <charset val="204"/>
      </rPr>
      <t xml:space="preserve">( розшифрувати у додатку)
</t>
    </r>
  </si>
  <si>
    <r>
      <rPr>
        <b/>
        <sz val="12"/>
        <rFont val="Times New Roman"/>
        <family val="1"/>
        <charset val="204"/>
      </rPr>
      <t>Капітальні інвестиції - всього,</t>
    </r>
    <r>
      <rPr>
        <sz val="12"/>
        <rFont val="Times New Roman"/>
        <family val="1"/>
        <charset val="204"/>
      </rPr>
      <t xml:space="preserve">
у тому числі на:</t>
    </r>
  </si>
  <si>
    <r>
      <t>Заступник директора з економічних питань</t>
    </r>
    <r>
      <rPr>
        <sz val="12"/>
        <rFont val="Times New Roman"/>
        <family val="1"/>
        <charset val="204"/>
      </rPr>
      <t xml:space="preserve">  ____________________________</t>
    </r>
  </si>
  <si>
    <r>
      <t>Директор</t>
    </r>
    <r>
      <rPr>
        <sz val="12"/>
        <rFont val="Times New Roman"/>
        <family val="1"/>
        <charset val="204"/>
      </rPr>
      <t xml:space="preserve">   _____________________________________</t>
    </r>
  </si>
  <si>
    <t>С.М. Солтик</t>
  </si>
  <si>
    <t>Солтик С.М.</t>
  </si>
  <si>
    <t>6 01 24</t>
  </si>
  <si>
    <t>Відділ охорони здоров'я Чорноморської міської ради Одеської області</t>
  </si>
  <si>
    <t>Інши операційні доходи (цільове фінансування):</t>
  </si>
  <si>
    <r>
      <rPr>
        <b/>
        <sz val="12"/>
        <rFont val="Times New Roman"/>
        <family val="1"/>
        <charset val="204"/>
      </rPr>
      <t>Витрати на оплату праці за рахунок коштів НСЗУ та  платних послуг</t>
    </r>
    <r>
      <rPr>
        <sz val="12"/>
        <rFont val="Times New Roman"/>
        <family val="1"/>
        <charset val="204"/>
      </rPr>
      <t xml:space="preserve">
(додаток розрахунок ФОП)</t>
    </r>
  </si>
  <si>
    <r>
      <rPr>
        <b/>
        <sz val="12"/>
        <rFont val="Times New Roman"/>
        <family val="1"/>
        <charset val="204"/>
      </rPr>
      <t>Нарахування на оплату праці за рахунок коштів НСЗУ та  платних послуг</t>
    </r>
    <r>
      <rPr>
        <sz val="12"/>
        <rFont val="Times New Roman"/>
        <family val="1"/>
        <charset val="204"/>
      </rPr>
      <t xml:space="preserve">
(додаток розрахунок ФОП)</t>
    </r>
  </si>
  <si>
    <t>Комунальне некомерційне підприємство</t>
  </si>
  <si>
    <t>Комунальне некомерційне підприємство  " Чорноморська лікарня " Чорноморської міської ради Одеської області</t>
  </si>
  <si>
    <t>придбання продуктів харчування та спеціалізованого дитячого харчування ( розшифрувати у додатку)</t>
  </si>
  <si>
    <r>
      <t>Кошти від медичного обслуговування населення з Національною службою здоров</t>
    </r>
    <r>
      <rPr>
        <sz val="12"/>
        <rFont val="Calibri"/>
        <family val="2"/>
        <charset val="204"/>
      </rPr>
      <t>'҆</t>
    </r>
    <r>
      <rPr>
        <sz val="12"/>
        <rFont val="Times New Roman"/>
        <family val="1"/>
        <charset val="204"/>
      </rPr>
      <t>я України ( далі НСЗУ) згідно з державною програмою медичних гарантій ( згідно договору);</t>
    </r>
  </si>
  <si>
    <t>"____"_________________202  р.</t>
  </si>
  <si>
    <t>рішенням Виконавчого комітету Чорноморської міської ради Одеської області</t>
  </si>
  <si>
    <t>від                                  №</t>
  </si>
  <si>
    <r>
      <t xml:space="preserve"> ( </t>
    </r>
    <r>
      <rPr>
        <b/>
        <sz val="14"/>
        <rFont val="Times New Roman"/>
        <family val="1"/>
        <charset val="204"/>
      </rPr>
      <t>в новій редакції  станом на  "31" грудня _2020р.</t>
    </r>
    <r>
      <rPr>
        <sz val="14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</si>
</sst>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>
  <numFmts count="16">
    <numFmt numFmtId="43" formatCode="_-* #,##0.00\ _₽_-;\-* #,##0.00\ _₽_-;_-* &quot;-&quot;??\ _₽_-;_-@_-"/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_);_(@_)"/>
    <numFmt numFmtId="177" formatCode="0.0"/>
    <numFmt numFmtId="178" formatCode="_-* #,##0.0\ _₽_-;\-* #,##0.0\ _₽_-;_-* &quot;-&quot;?\ _₽_-;_-@_-"/>
  </numFmts>
  <fonts count="8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b/>
      <u/>
      <sz val="14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indexed="2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53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5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0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1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1" fillId="0" borderId="0"/>
    <xf numFmtId="0" fontId="85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2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5" fontId="65" fillId="22" borderId="12" applyFill="0" applyBorder="0">
      <alignment horizontal="center" vertical="center" wrapText="1"/>
      <protection locked="0"/>
    </xf>
    <xf numFmtId="170" fontId="66" fillId="0" borderId="0">
      <alignment wrapText="1"/>
    </xf>
    <xf numFmtId="170" fontId="33" fillId="0" borderId="0">
      <alignment wrapText="1"/>
    </xf>
  </cellStyleXfs>
  <cellXfs count="243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172" fontId="5" fillId="22" borderId="3" xfId="0" applyNumberFormat="1" applyFont="1" applyFill="1" applyBorder="1" applyAlignment="1">
      <alignment horizontal="center" vertical="center" wrapText="1"/>
    </xf>
    <xf numFmtId="176" fontId="5" fillId="22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top" wrapText="1"/>
    </xf>
    <xf numFmtId="172" fontId="5" fillId="29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8" fillId="29" borderId="3" xfId="0" applyFont="1" applyFill="1" applyBorder="1" applyAlignment="1">
      <alignment horizontal="center" vertical="top"/>
    </xf>
    <xf numFmtId="49" fontId="4" fillId="29" borderId="3" xfId="182" applyNumberFormat="1" applyFont="1" applyFill="1" applyBorder="1" applyAlignment="1">
      <alignment vertical="top" wrapText="1"/>
      <protection locked="0"/>
    </xf>
    <xf numFmtId="16" fontId="7" fillId="0" borderId="3" xfId="0" applyNumberFormat="1" applyFont="1" applyFill="1" applyBorder="1" applyAlignment="1">
      <alignment horizontal="center" vertical="top"/>
    </xf>
    <xf numFmtId="49" fontId="5" fillId="0" borderId="3" xfId="182" applyNumberFormat="1" applyFont="1" applyFill="1" applyBorder="1" applyAlignment="1">
      <alignment vertical="top" wrapText="1"/>
      <protection locked="0"/>
    </xf>
    <xf numFmtId="172" fontId="5" fillId="22" borderId="3" xfId="0" applyNumberFormat="1" applyFont="1" applyFill="1" applyBorder="1" applyAlignment="1">
      <alignment horizontal="center" vertical="top" wrapText="1"/>
    </xf>
    <xf numFmtId="49" fontId="8" fillId="0" borderId="3" xfId="182" applyNumberFormat="1" applyFont="1" applyFill="1" applyBorder="1" applyAlignment="1">
      <alignment vertical="top" wrapText="1"/>
      <protection locked="0"/>
    </xf>
    <xf numFmtId="49" fontId="7" fillId="0" borderId="3" xfId="182" applyNumberFormat="1" applyFont="1" applyFill="1" applyBorder="1" applyAlignment="1">
      <alignment vertical="top" wrapText="1"/>
      <protection locked="0"/>
    </xf>
    <xf numFmtId="49" fontId="5" fillId="0" borderId="3" xfId="0" applyNumberFormat="1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 applyProtection="1">
      <alignment vertical="top" wrapText="1"/>
      <protection locked="0"/>
    </xf>
    <xf numFmtId="49" fontId="4" fillId="29" borderId="3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0" fontId="7" fillId="29" borderId="3" xfId="0" applyFont="1" applyFill="1" applyBorder="1" applyAlignment="1">
      <alignment horizontal="center" vertical="top"/>
    </xf>
    <xf numFmtId="0" fontId="5" fillId="29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/>
    </xf>
    <xf numFmtId="0" fontId="4" fillId="0" borderId="3" xfId="245" applyFont="1" applyFill="1" applyBorder="1" applyAlignment="1">
      <alignment horizontal="left" vertical="top" wrapText="1"/>
    </xf>
    <xf numFmtId="0" fontId="7" fillId="29" borderId="3" xfId="245" applyFont="1" applyFill="1" applyBorder="1" applyAlignment="1">
      <alignment horizontal="center" vertical="top"/>
    </xf>
    <xf numFmtId="0" fontId="4" fillId="29" borderId="3" xfId="245" applyFont="1" applyFill="1" applyBorder="1" applyAlignment="1">
      <alignment horizontal="left" vertical="top" wrapText="1"/>
    </xf>
    <xf numFmtId="0" fontId="7" fillId="0" borderId="3" xfId="245" applyFont="1" applyFill="1" applyBorder="1" applyAlignment="1">
      <alignment horizontal="center" vertical="top"/>
    </xf>
    <xf numFmtId="0" fontId="5" fillId="0" borderId="3" xfId="245" applyFont="1" applyFill="1" applyBorder="1" applyAlignment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8" fillId="29" borderId="3" xfId="0" applyFont="1" applyFill="1" applyBorder="1" applyAlignment="1">
      <alignment horizontal="center" vertical="top" wrapText="1"/>
    </xf>
    <xf numFmtId="0" fontId="4" fillId="29" borderId="3" xfId="0" applyFont="1" applyFill="1" applyBorder="1" applyAlignment="1" applyProtection="1">
      <alignment horizontal="left" vertical="top" wrapText="1"/>
      <protection locked="0"/>
    </xf>
    <xf numFmtId="0" fontId="5" fillId="29" borderId="3" xfId="0" quotePrefix="1" applyFont="1" applyFill="1" applyBorder="1" applyAlignment="1">
      <alignment horizontal="center" vertical="top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172" fontId="7" fillId="22" borderId="3" xfId="0" applyNumberFormat="1" applyFont="1" applyFill="1" applyBorder="1" applyAlignment="1">
      <alignment horizontal="center" vertical="top" wrapText="1"/>
    </xf>
    <xf numFmtId="0" fontId="5" fillId="22" borderId="3" xfId="0" quotePrefix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172" fontId="5" fillId="22" borderId="0" xfId="0" applyNumberFormat="1" applyFont="1" applyFill="1" applyBorder="1" applyAlignment="1">
      <alignment horizontal="center" vertical="top" wrapText="1"/>
    </xf>
    <xf numFmtId="169" fontId="5" fillId="22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9" fontId="7" fillId="0" borderId="0" xfId="0" applyNumberFormat="1" applyFont="1" applyFill="1" applyBorder="1" applyAlignment="1">
      <alignment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67" fillId="0" borderId="0" xfId="0" applyFont="1" applyFill="1" applyBorder="1" applyAlignment="1">
      <alignment vertical="center" wrapText="1"/>
    </xf>
    <xf numFmtId="0" fontId="67" fillId="0" borderId="3" xfId="0" applyFont="1" applyFill="1" applyBorder="1" applyAlignment="1">
      <alignment wrapText="1"/>
    </xf>
    <xf numFmtId="0" fontId="67" fillId="0" borderId="0" xfId="0" applyFont="1" applyFill="1" applyBorder="1" applyAlignment="1">
      <alignment wrapText="1"/>
    </xf>
    <xf numFmtId="172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49" fontId="4" fillId="0" borderId="3" xfId="182" applyNumberFormat="1" applyFont="1" applyFill="1" applyBorder="1" applyAlignment="1">
      <alignment vertical="top" wrapText="1"/>
      <protection locked="0"/>
    </xf>
    <xf numFmtId="49" fontId="4" fillId="30" borderId="3" xfId="0" applyNumberFormat="1" applyFont="1" applyFill="1" applyBorder="1" applyAlignment="1">
      <alignment horizontal="left" vertical="top" wrapText="1"/>
    </xf>
    <xf numFmtId="49" fontId="5" fillId="31" borderId="3" xfId="182" applyNumberFormat="1" applyFont="1" applyFill="1" applyBorder="1" applyAlignment="1">
      <alignment vertical="top" wrapText="1"/>
      <protection locked="0"/>
    </xf>
    <xf numFmtId="16" fontId="7" fillId="31" borderId="3" xfId="0" applyNumberFormat="1" applyFont="1" applyFill="1" applyBorder="1" applyAlignment="1">
      <alignment horizontal="center" vertical="top"/>
    </xf>
    <xf numFmtId="49" fontId="5" fillId="31" borderId="3" xfId="0" applyNumberFormat="1" applyFont="1" applyFill="1" applyBorder="1" applyAlignment="1">
      <alignment horizontal="left" vertical="top" wrapText="1"/>
    </xf>
    <xf numFmtId="0" fontId="7" fillId="32" borderId="3" xfId="0" applyFont="1" applyFill="1" applyBorder="1" applyAlignment="1">
      <alignment horizontal="center" vertical="top" wrapText="1"/>
    </xf>
    <xf numFmtId="0" fontId="4" fillId="32" borderId="3" xfId="245" applyFont="1" applyFill="1" applyBorder="1" applyAlignment="1">
      <alignment horizontal="left" vertical="top" wrapText="1"/>
    </xf>
    <xf numFmtId="49" fontId="5" fillId="32" borderId="3" xfId="0" applyNumberFormat="1" applyFont="1" applyFill="1" applyBorder="1" applyAlignment="1">
      <alignment horizontal="left" vertical="top" wrapText="1"/>
    </xf>
    <xf numFmtId="177" fontId="7" fillId="0" borderId="3" xfId="0" applyNumberFormat="1" applyFont="1" applyFill="1" applyBorder="1" applyAlignment="1">
      <alignment horizontal="center" vertical="top"/>
    </xf>
    <xf numFmtId="177" fontId="7" fillId="29" borderId="3" xfId="0" quotePrefix="1" applyNumberFormat="1" applyFont="1" applyFill="1" applyBorder="1" applyAlignment="1">
      <alignment horizontal="center" vertical="top"/>
    </xf>
    <xf numFmtId="177" fontId="7" fillId="30" borderId="3" xfId="0" quotePrefix="1" applyNumberFormat="1" applyFont="1" applyFill="1" applyBorder="1" applyAlignment="1">
      <alignment horizontal="center" vertical="top"/>
    </xf>
    <xf numFmtId="177" fontId="7" fillId="0" borderId="15" xfId="0" applyNumberFormat="1" applyFont="1" applyFill="1" applyBorder="1" applyAlignment="1">
      <alignment horizontal="center" vertical="top"/>
    </xf>
    <xf numFmtId="177" fontId="7" fillId="0" borderId="15" xfId="0" applyNumberFormat="1" applyFont="1" applyFill="1" applyBorder="1" applyAlignment="1">
      <alignment horizontal="center" vertical="top" wrapText="1"/>
    </xf>
    <xf numFmtId="177" fontId="7" fillId="0" borderId="3" xfId="0" applyNumberFormat="1" applyFont="1" applyFill="1" applyBorder="1" applyAlignment="1">
      <alignment horizontal="center" vertical="top" wrapText="1"/>
    </xf>
    <xf numFmtId="16" fontId="7" fillId="0" borderId="3" xfId="0" applyNumberFormat="1" applyFont="1" applyFill="1" applyBorder="1" applyAlignment="1">
      <alignment horizontal="center" vertical="top" wrapText="1"/>
    </xf>
    <xf numFmtId="16" fontId="7" fillId="22" borderId="3" xfId="0" applyNumberFormat="1" applyFont="1" applyFill="1" applyBorder="1" applyAlignment="1">
      <alignment horizontal="center" vertical="top"/>
    </xf>
    <xf numFmtId="16" fontId="7" fillId="0" borderId="0" xfId="0" applyNumberFormat="1" applyFont="1" applyFill="1" applyBorder="1" applyAlignment="1">
      <alignment horizontal="center" vertical="top"/>
    </xf>
    <xf numFmtId="177" fontId="7" fillId="0" borderId="3" xfId="0" quotePrefix="1" applyNumberFormat="1" applyFont="1" applyFill="1" applyBorder="1" applyAlignment="1">
      <alignment horizontal="center" vertical="top"/>
    </xf>
    <xf numFmtId="177" fontId="7" fillId="32" borderId="3" xfId="0" quotePrefix="1" applyNumberFormat="1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>
      <alignment horizontal="center" vertical="top"/>
    </xf>
    <xf numFmtId="0" fontId="5" fillId="28" borderId="0" xfId="0" applyFont="1" applyFill="1" applyBorder="1" applyAlignment="1">
      <alignment vertical="center"/>
    </xf>
    <xf numFmtId="172" fontId="5" fillId="28" borderId="3" xfId="0" applyNumberFormat="1" applyFont="1" applyFill="1" applyBorder="1" applyAlignment="1">
      <alignment horizontal="center" vertical="top" wrapText="1"/>
    </xf>
    <xf numFmtId="0" fontId="5" fillId="28" borderId="0" xfId="0" applyFont="1" applyFill="1" applyBorder="1" applyAlignment="1">
      <alignment horizontal="center" vertical="center"/>
    </xf>
    <xf numFmtId="0" fontId="5" fillId="22" borderId="0" xfId="0" applyFont="1" applyFill="1" applyBorder="1" applyAlignment="1">
      <alignment vertical="center"/>
    </xf>
    <xf numFmtId="0" fontId="8" fillId="28" borderId="3" xfId="0" applyFont="1" applyFill="1" applyBorder="1" applyAlignment="1">
      <alignment horizontal="center" vertical="top"/>
    </xf>
    <xf numFmtId="172" fontId="5" fillId="0" borderId="3" xfId="0" applyNumberFormat="1" applyFont="1" applyFill="1" applyBorder="1" applyAlignment="1">
      <alignment horizontal="center" vertical="top" wrapText="1"/>
    </xf>
    <xf numFmtId="172" fontId="4" fillId="0" borderId="3" xfId="0" applyNumberFormat="1" applyFont="1" applyFill="1" applyBorder="1" applyAlignment="1">
      <alignment horizontal="center" vertical="top" wrapText="1"/>
    </xf>
    <xf numFmtId="0" fontId="5" fillId="0" borderId="3" xfId="0" quotePrefix="1" applyFont="1" applyFill="1" applyBorder="1" applyAlignment="1">
      <alignment horizontal="center" vertical="top"/>
    </xf>
    <xf numFmtId="49" fontId="7" fillId="28" borderId="3" xfId="0" applyNumberFormat="1" applyFont="1" applyFill="1" applyBorder="1" applyAlignment="1">
      <alignment horizontal="center" vertical="top"/>
    </xf>
    <xf numFmtId="0" fontId="5" fillId="22" borderId="0" xfId="0" applyFont="1" applyFill="1" applyBorder="1" applyAlignment="1">
      <alignment horizontal="right" vertical="center"/>
    </xf>
    <xf numFmtId="0" fontId="5" fillId="22" borderId="0" xfId="0" applyFont="1" applyFill="1" applyAlignment="1">
      <alignment horizontal="center" vertical="center"/>
    </xf>
    <xf numFmtId="0" fontId="5" fillId="22" borderId="0" xfId="0" applyFont="1" applyFill="1" applyBorder="1" applyAlignment="1">
      <alignment horizontal="center" vertical="top"/>
    </xf>
    <xf numFmtId="0" fontId="5" fillId="22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right" vertical="center"/>
    </xf>
    <xf numFmtId="0" fontId="70" fillId="0" borderId="0" xfId="0" applyFont="1" applyFill="1" applyBorder="1" applyAlignment="1">
      <alignment vertical="center"/>
    </xf>
    <xf numFmtId="0" fontId="69" fillId="0" borderId="16" xfId="0" applyFont="1" applyFill="1" applyBorder="1" applyAlignment="1">
      <alignment vertical="center"/>
    </xf>
    <xf numFmtId="0" fontId="69" fillId="0" borderId="17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vertical="center" wrapText="1"/>
    </xf>
    <xf numFmtId="0" fontId="69" fillId="0" borderId="17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/>
    </xf>
    <xf numFmtId="0" fontId="69" fillId="0" borderId="18" xfId="0" applyFont="1" applyFill="1" applyBorder="1" applyAlignment="1">
      <alignment vertical="center" wrapText="1"/>
    </xf>
    <xf numFmtId="0" fontId="69" fillId="0" borderId="15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center" vertical="top"/>
    </xf>
    <xf numFmtId="0" fontId="69" fillId="0" borderId="0" xfId="0" applyFont="1" applyFill="1" applyAlignment="1">
      <alignment horizontal="left" vertical="top"/>
    </xf>
    <xf numFmtId="0" fontId="68" fillId="0" borderId="0" xfId="0" applyFont="1" applyFill="1" applyBorder="1" applyAlignment="1">
      <alignment horizontal="center" vertical="center"/>
    </xf>
    <xf numFmtId="172" fontId="5" fillId="22" borderId="13" xfId="0" applyNumberFormat="1" applyFont="1" applyFill="1" applyBorder="1" applyAlignment="1">
      <alignment horizontal="center" vertical="top" wrapText="1"/>
    </xf>
    <xf numFmtId="169" fontId="69" fillId="22" borderId="0" xfId="0" applyNumberFormat="1" applyFont="1" applyFill="1" applyBorder="1" applyAlignment="1">
      <alignment vertical="top" wrapText="1"/>
    </xf>
    <xf numFmtId="169" fontId="69" fillId="22" borderId="13" xfId="0" applyNumberFormat="1" applyFont="1" applyFill="1" applyBorder="1" applyAlignment="1">
      <alignment vertical="top" wrapText="1"/>
    </xf>
    <xf numFmtId="0" fontId="68" fillId="0" borderId="0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/>
    </xf>
    <xf numFmtId="0" fontId="69" fillId="0" borderId="18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 wrapText="1"/>
    </xf>
    <xf numFmtId="0" fontId="68" fillId="22" borderId="0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horizontal="center" vertical="top"/>
    </xf>
    <xf numFmtId="0" fontId="70" fillId="0" borderId="3" xfId="0" applyFont="1" applyFill="1" applyBorder="1" applyAlignment="1">
      <alignment horizontal="center" vertical="top" wrapText="1"/>
    </xf>
    <xf numFmtId="49" fontId="71" fillId="0" borderId="3" xfId="0" applyNumberFormat="1" applyFont="1" applyFill="1" applyBorder="1" applyAlignment="1">
      <alignment horizontal="left" vertical="top" wrapText="1"/>
    </xf>
    <xf numFmtId="49" fontId="79" fillId="28" borderId="3" xfId="182" applyNumberFormat="1" applyFont="1" applyFill="1" applyBorder="1" applyAlignment="1">
      <alignment vertical="top" wrapText="1"/>
      <protection locked="0"/>
    </xf>
    <xf numFmtId="49" fontId="72" fillId="0" borderId="3" xfId="182" applyNumberFormat="1" applyFont="1" applyFill="1" applyBorder="1" applyAlignment="1">
      <alignment vertical="top" wrapText="1"/>
      <protection locked="0"/>
    </xf>
    <xf numFmtId="49" fontId="81" fillId="0" borderId="3" xfId="182" applyNumberFormat="1" applyFont="1" applyFill="1" applyBorder="1" applyAlignment="1">
      <alignment vertical="top" wrapText="1"/>
      <protection locked="0"/>
    </xf>
    <xf numFmtId="49" fontId="72" fillId="0" borderId="3" xfId="0" applyNumberFormat="1" applyFont="1" applyFill="1" applyBorder="1" applyAlignment="1">
      <alignment vertical="top" wrapText="1"/>
    </xf>
    <xf numFmtId="49" fontId="79" fillId="0" borderId="3" xfId="0" applyNumberFormat="1" applyFont="1" applyFill="1" applyBorder="1" applyAlignment="1">
      <alignment horizontal="left" vertical="top" wrapText="1"/>
    </xf>
    <xf numFmtId="49" fontId="79" fillId="0" borderId="3" xfId="182" applyNumberFormat="1" applyFont="1" applyFill="1" applyBorder="1" applyAlignment="1">
      <alignment vertical="top" wrapText="1"/>
      <protection locked="0"/>
    </xf>
    <xf numFmtId="0" fontId="82" fillId="0" borderId="0" xfId="0" applyFont="1" applyFill="1" applyBorder="1" applyAlignment="1">
      <alignment vertical="center" wrapText="1"/>
    </xf>
    <xf numFmtId="0" fontId="82" fillId="0" borderId="3" xfId="0" applyFont="1" applyFill="1" applyBorder="1" applyAlignment="1">
      <alignment wrapText="1"/>
    </xf>
    <xf numFmtId="0" fontId="82" fillId="0" borderId="0" xfId="0" applyFont="1" applyFill="1" applyBorder="1" applyAlignment="1">
      <alignment wrapText="1"/>
    </xf>
    <xf numFmtId="49" fontId="72" fillId="0" borderId="3" xfId="0" applyNumberFormat="1" applyFont="1" applyFill="1" applyBorder="1" applyAlignment="1" applyProtection="1">
      <alignment vertical="top" wrapText="1"/>
      <protection locked="0"/>
    </xf>
    <xf numFmtId="49" fontId="72" fillId="0" borderId="3" xfId="0" applyNumberFormat="1" applyFont="1" applyFill="1" applyBorder="1" applyAlignment="1">
      <alignment horizontal="left" vertical="top" wrapText="1"/>
    </xf>
    <xf numFmtId="0" fontId="79" fillId="0" borderId="3" xfId="0" applyFont="1" applyFill="1" applyBorder="1" applyAlignment="1">
      <alignment horizontal="left" vertical="top" wrapText="1"/>
    </xf>
    <xf numFmtId="0" fontId="79" fillId="0" borderId="3" xfId="245" applyFont="1" applyFill="1" applyBorder="1" applyAlignment="1">
      <alignment horizontal="left" vertical="top" wrapText="1"/>
    </xf>
    <xf numFmtId="0" fontId="72" fillId="0" borderId="3" xfId="245" applyFont="1" applyFill="1" applyBorder="1" applyAlignment="1">
      <alignment horizontal="left" vertical="top" wrapText="1"/>
    </xf>
    <xf numFmtId="49" fontId="72" fillId="0" borderId="3" xfId="182" applyNumberFormat="1" applyFont="1" applyFill="1" applyBorder="1" applyAlignment="1">
      <alignment horizontal="left" vertical="top" wrapText="1"/>
      <protection locked="0"/>
    </xf>
    <xf numFmtId="0" fontId="72" fillId="0" borderId="3" xfId="0" applyFont="1" applyFill="1" applyBorder="1" applyAlignment="1" applyProtection="1">
      <alignment horizontal="left" vertical="top" wrapText="1"/>
      <protection locked="0"/>
    </xf>
    <xf numFmtId="0" fontId="79" fillId="0" borderId="3" xfId="0" applyFont="1" applyFill="1" applyBorder="1" applyAlignment="1" applyProtection="1">
      <alignment horizontal="left" vertical="top" wrapText="1"/>
      <protection locked="0"/>
    </xf>
    <xf numFmtId="0" fontId="80" fillId="0" borderId="3" xfId="0" applyFont="1" applyFill="1" applyBorder="1" applyAlignment="1" applyProtection="1">
      <alignment horizontal="left" vertical="top" wrapText="1"/>
      <protection locked="0"/>
    </xf>
    <xf numFmtId="0" fontId="72" fillId="0" borderId="0" xfId="0" applyFont="1" applyFill="1" applyBorder="1" applyAlignment="1" applyProtection="1">
      <alignment horizontal="left" vertical="top" wrapText="1"/>
      <protection locked="0"/>
    </xf>
    <xf numFmtId="0" fontId="79" fillId="0" borderId="0" xfId="0" applyFont="1" applyFill="1" applyBorder="1" applyAlignment="1">
      <alignment horizontal="left" vertical="top" wrapText="1"/>
    </xf>
    <xf numFmtId="0" fontId="72" fillId="0" borderId="0" xfId="0" applyFont="1" applyFill="1" applyBorder="1" applyAlignment="1">
      <alignment horizontal="center" vertical="top"/>
    </xf>
    <xf numFmtId="0" fontId="72" fillId="0" borderId="0" xfId="0" applyFont="1" applyFill="1" applyBorder="1" applyAlignment="1">
      <alignment vertical="top" wrapText="1"/>
    </xf>
    <xf numFmtId="0" fontId="79" fillId="0" borderId="0" xfId="0" applyFont="1" applyFill="1" applyBorder="1" applyAlignment="1">
      <alignment vertical="top" wrapText="1"/>
    </xf>
    <xf numFmtId="0" fontId="72" fillId="0" borderId="0" xfId="0" applyFont="1" applyFill="1" applyBorder="1" applyAlignment="1">
      <alignment vertical="center" wrapText="1"/>
    </xf>
    <xf numFmtId="49" fontId="7" fillId="30" borderId="3" xfId="0" applyNumberFormat="1" applyFont="1" applyFill="1" applyBorder="1" applyAlignment="1">
      <alignment horizontal="center" vertical="top"/>
    </xf>
    <xf numFmtId="49" fontId="79" fillId="30" borderId="3" xfId="182" applyNumberFormat="1" applyFont="1" applyFill="1" applyBorder="1" applyAlignment="1">
      <alignment vertical="top" wrapText="1"/>
      <protection locked="0"/>
    </xf>
    <xf numFmtId="172" fontId="5" fillId="30" borderId="3" xfId="0" applyNumberFormat="1" applyFont="1" applyFill="1" applyBorder="1" applyAlignment="1">
      <alignment horizontal="center" vertical="top" wrapText="1"/>
    </xf>
    <xf numFmtId="0" fontId="5" fillId="30" borderId="0" xfId="0" applyFont="1" applyFill="1" applyBorder="1" applyAlignment="1">
      <alignment vertical="center"/>
    </xf>
    <xf numFmtId="177" fontId="7" fillId="30" borderId="3" xfId="0" applyNumberFormat="1" applyFont="1" applyFill="1" applyBorder="1" applyAlignment="1">
      <alignment horizontal="center" vertical="top"/>
    </xf>
    <xf numFmtId="49" fontId="72" fillId="30" borderId="3" xfId="182" applyNumberFormat="1" applyFont="1" applyFill="1" applyBorder="1" applyAlignment="1">
      <alignment vertical="top" wrapText="1"/>
      <protection locked="0"/>
    </xf>
    <xf numFmtId="16" fontId="7" fillId="30" borderId="3" xfId="0" applyNumberFormat="1" applyFont="1" applyFill="1" applyBorder="1" applyAlignment="1">
      <alignment horizontal="center" vertical="top"/>
    </xf>
    <xf numFmtId="49" fontId="80" fillId="30" borderId="3" xfId="182" applyNumberFormat="1" applyFont="1" applyFill="1" applyBorder="1" applyAlignment="1">
      <alignment vertical="top" wrapText="1"/>
      <protection locked="0"/>
    </xf>
    <xf numFmtId="177" fontId="7" fillId="33" borderId="3" xfId="0" applyNumberFormat="1" applyFont="1" applyFill="1" applyBorder="1" applyAlignment="1">
      <alignment horizontal="center" vertical="top"/>
    </xf>
    <xf numFmtId="49" fontId="79" fillId="33" borderId="3" xfId="182" applyNumberFormat="1" applyFont="1" applyFill="1" applyBorder="1" applyAlignment="1">
      <alignment vertical="top" wrapText="1"/>
      <protection locked="0"/>
    </xf>
    <xf numFmtId="172" fontId="5" fillId="33" borderId="3" xfId="0" applyNumberFormat="1" applyFont="1" applyFill="1" applyBorder="1" applyAlignment="1">
      <alignment horizontal="center" vertical="top" wrapText="1"/>
    </xf>
    <xf numFmtId="0" fontId="5" fillId="33" borderId="0" xfId="0" applyFont="1" applyFill="1" applyBorder="1" applyAlignment="1">
      <alignment vertical="center"/>
    </xf>
    <xf numFmtId="49" fontId="72" fillId="33" borderId="3" xfId="0" applyNumberFormat="1" applyFont="1" applyFill="1" applyBorder="1" applyAlignment="1">
      <alignment horizontal="left" vertical="top" wrapText="1"/>
    </xf>
    <xf numFmtId="16" fontId="7" fillId="33" borderId="3" xfId="0" applyNumberFormat="1" applyFont="1" applyFill="1" applyBorder="1" applyAlignment="1">
      <alignment horizontal="center" vertical="top"/>
    </xf>
    <xf numFmtId="0" fontId="68" fillId="22" borderId="0" xfId="0" applyFont="1" applyFill="1" applyBorder="1" applyAlignment="1">
      <alignment vertical="center"/>
    </xf>
    <xf numFmtId="0" fontId="69" fillId="22" borderId="0" xfId="0" applyFont="1" applyFill="1" applyBorder="1" applyAlignment="1">
      <alignment vertical="center"/>
    </xf>
    <xf numFmtId="0" fontId="70" fillId="22" borderId="0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7" fillId="22" borderId="0" xfId="0" applyFont="1" applyFill="1" applyBorder="1" applyAlignment="1">
      <alignment vertical="center"/>
    </xf>
    <xf numFmtId="0" fontId="69" fillId="22" borderId="0" xfId="0" applyFont="1" applyFill="1" applyBorder="1" applyAlignment="1">
      <alignment horizontal="center" vertical="center"/>
    </xf>
    <xf numFmtId="178" fontId="5" fillId="28" borderId="0" xfId="0" applyNumberFormat="1" applyFont="1" applyFill="1" applyBorder="1" applyAlignment="1">
      <alignment horizontal="center" vertical="center"/>
    </xf>
    <xf numFmtId="178" fontId="5" fillId="28" borderId="3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/>
    </xf>
    <xf numFmtId="178" fontId="5" fillId="22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vertical="center"/>
    </xf>
    <xf numFmtId="178" fontId="5" fillId="33" borderId="3" xfId="0" applyNumberFormat="1" applyFont="1" applyFill="1" applyBorder="1" applyAlignment="1">
      <alignment horizontal="center" vertical="center"/>
    </xf>
    <xf numFmtId="178" fontId="5" fillId="33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top" wrapText="1"/>
    </xf>
    <xf numFmtId="0" fontId="7" fillId="30" borderId="3" xfId="0" applyFont="1" applyFill="1" applyBorder="1" applyAlignment="1">
      <alignment horizontal="center" vertical="top"/>
    </xf>
    <xf numFmtId="0" fontId="72" fillId="30" borderId="3" xfId="0" applyFont="1" applyFill="1" applyBorder="1" applyAlignment="1">
      <alignment horizontal="left" vertical="top" wrapText="1"/>
    </xf>
    <xf numFmtId="0" fontId="7" fillId="30" borderId="3" xfId="0" applyFont="1" applyFill="1" applyBorder="1" applyAlignment="1">
      <alignment horizontal="center" vertical="top" wrapText="1"/>
    </xf>
    <xf numFmtId="0" fontId="79" fillId="30" borderId="3" xfId="245" applyFont="1" applyFill="1" applyBorder="1" applyAlignment="1">
      <alignment horizontal="left" vertical="top" wrapText="1"/>
    </xf>
    <xf numFmtId="0" fontId="7" fillId="30" borderId="3" xfId="245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/>
    </xf>
    <xf numFmtId="178" fontId="84" fillId="28" borderId="3" xfId="0" applyNumberFormat="1" applyFont="1" applyFill="1" applyBorder="1" applyAlignment="1">
      <alignment horizontal="center" vertical="center"/>
    </xf>
    <xf numFmtId="0" fontId="70" fillId="22" borderId="3" xfId="0" applyFont="1" applyFill="1" applyBorder="1" applyAlignment="1">
      <alignment horizontal="center" vertical="top" wrapText="1"/>
    </xf>
    <xf numFmtId="43" fontId="5" fillId="0" borderId="3" xfId="0" applyNumberFormat="1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6" fillId="0" borderId="16" xfId="0" applyFont="1" applyFill="1" applyBorder="1" applyAlignment="1">
      <alignment horizontal="left" vertical="center" wrapText="1"/>
    </xf>
    <xf numFmtId="0" fontId="76" fillId="0" borderId="17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horizontal="left" vertical="center" wrapText="1"/>
    </xf>
    <xf numFmtId="0" fontId="69" fillId="0" borderId="16" xfId="0" applyNumberFormat="1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center" vertical="top"/>
    </xf>
    <xf numFmtId="0" fontId="69" fillId="0" borderId="0" xfId="0" applyFont="1" applyFill="1" applyAlignment="1">
      <alignment horizontal="center" vertical="top"/>
    </xf>
    <xf numFmtId="0" fontId="5" fillId="0" borderId="13" xfId="0" applyFont="1" applyFill="1" applyBorder="1" applyAlignment="1">
      <alignment vertical="top"/>
    </xf>
    <xf numFmtId="0" fontId="4" fillId="22" borderId="15" xfId="0" applyFont="1" applyFill="1" applyBorder="1" applyAlignment="1">
      <alignment horizontal="center" vertical="top" wrapText="1" shrinkToFit="1"/>
    </xf>
    <xf numFmtId="0" fontId="4" fillId="22" borderId="19" xfId="0" applyFont="1" applyFill="1" applyBorder="1" applyAlignment="1">
      <alignment horizontal="center" vertical="top" wrapText="1" shrinkToFit="1"/>
    </xf>
    <xf numFmtId="0" fontId="4" fillId="0" borderId="20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70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169" fontId="5" fillId="0" borderId="0" xfId="0" applyNumberFormat="1" applyFont="1" applyFill="1" applyBorder="1" applyAlignment="1">
      <alignment horizontal="center" vertical="top" wrapText="1"/>
    </xf>
    <xf numFmtId="169" fontId="5" fillId="0" borderId="0" xfId="0" quotePrefix="1" applyNumberFormat="1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W253"/>
  <sheetViews>
    <sheetView tabSelected="1" topLeftCell="A89" zoomScale="75" workbookViewId="0">
      <selection activeCell="L1" sqref="L1:AW65536"/>
    </sheetView>
  </sheetViews>
  <sheetFormatPr defaultColWidth="9.109375" defaultRowHeight="18"/>
  <cols>
    <col min="1" max="1" width="3.77734375" style="1" customWidth="1"/>
    <col min="2" max="2" width="11.109375" style="1" customWidth="1"/>
    <col min="3" max="3" width="54.5546875" style="1" customWidth="1"/>
    <col min="4" max="4" width="16.44140625" style="6" customWidth="1"/>
    <col min="5" max="5" width="18" style="6" customWidth="1"/>
    <col min="6" max="6" width="18" style="88" customWidth="1"/>
    <col min="7" max="9" width="16.6640625" style="1" customWidth="1"/>
    <col min="10" max="10" width="35.109375" style="1" customWidth="1"/>
    <col min="11" max="11" width="9.109375" style="89"/>
    <col min="12" max="16384" width="9.109375" style="1"/>
  </cols>
  <sheetData>
    <row r="1" spans="2:11" s="122" customFormat="1" ht="10.199999999999999">
      <c r="D1" s="118"/>
      <c r="E1" s="118"/>
      <c r="F1" s="126"/>
      <c r="I1" s="122" t="s">
        <v>39</v>
      </c>
      <c r="K1" s="169"/>
    </row>
    <row r="2" spans="2:11">
      <c r="B2" s="203" t="s">
        <v>25</v>
      </c>
      <c r="C2" s="203"/>
      <c r="D2" s="1"/>
      <c r="E2" s="89"/>
      <c r="F2" s="16" t="s">
        <v>26</v>
      </c>
    </row>
    <row r="3" spans="2:11" ht="41.4" customHeight="1">
      <c r="B3" s="209" t="s">
        <v>213</v>
      </c>
      <c r="C3" s="209"/>
      <c r="D3" s="5"/>
      <c r="E3" s="95"/>
      <c r="F3" s="206" t="s">
        <v>222</v>
      </c>
      <c r="G3" s="206"/>
      <c r="H3" s="206"/>
      <c r="I3" s="206"/>
    </row>
    <row r="4" spans="2:11" s="101" customFormat="1" ht="12.6" customHeight="1">
      <c r="B4" s="204" t="s">
        <v>12</v>
      </c>
      <c r="C4" s="204"/>
      <c r="D4" s="101" t="s">
        <v>193</v>
      </c>
      <c r="F4" s="204" t="s">
        <v>192</v>
      </c>
      <c r="G4" s="204"/>
      <c r="H4" s="204"/>
      <c r="I4" s="204"/>
      <c r="K4" s="170"/>
    </row>
    <row r="5" spans="2:11">
      <c r="B5" s="99" t="s">
        <v>191</v>
      </c>
      <c r="C5" s="6"/>
      <c r="D5" s="5"/>
      <c r="E5" s="95"/>
      <c r="F5" s="99" t="s">
        <v>223</v>
      </c>
      <c r="G5" s="13"/>
      <c r="H5" s="13"/>
      <c r="I5" s="13"/>
    </row>
    <row r="6" spans="2:11">
      <c r="B6" s="100" t="s">
        <v>221</v>
      </c>
      <c r="C6" s="6"/>
      <c r="D6" s="5"/>
      <c r="E6" s="95"/>
      <c r="F6" s="207"/>
      <c r="G6" s="207"/>
      <c r="H6" s="207"/>
      <c r="I6" s="207"/>
    </row>
    <row r="7" spans="2:11" s="101" customFormat="1" ht="12.6" customHeight="1">
      <c r="C7" s="102" t="s">
        <v>37</v>
      </c>
      <c r="D7" s="102"/>
      <c r="E7" s="103"/>
      <c r="F7" s="204" t="s">
        <v>37</v>
      </c>
      <c r="G7" s="204"/>
      <c r="H7" s="204"/>
      <c r="I7" s="204"/>
      <c r="J7" s="204"/>
      <c r="K7" s="170"/>
    </row>
    <row r="8" spans="2:11" ht="1.8" hidden="1" customHeight="1">
      <c r="C8" s="6"/>
      <c r="E8" s="5"/>
      <c r="F8" s="95"/>
      <c r="G8" s="208"/>
      <c r="H8" s="208"/>
      <c r="I8" s="208"/>
      <c r="J8" s="208"/>
    </row>
    <row r="9" spans="2:11" hidden="1">
      <c r="B9" s="205"/>
      <c r="C9" s="205"/>
      <c r="D9" s="2"/>
      <c r="E9" s="2"/>
      <c r="F9" s="96"/>
      <c r="G9" s="12"/>
      <c r="H9" s="12"/>
      <c r="I9" s="12"/>
      <c r="J9" s="12"/>
    </row>
    <row r="10" spans="2:11" hidden="1">
      <c r="B10" s="198"/>
      <c r="C10" s="199"/>
      <c r="D10" s="211"/>
      <c r="E10" s="211"/>
      <c r="F10" s="211"/>
      <c r="G10" s="6"/>
      <c r="H10" s="6"/>
      <c r="I10" s="6"/>
      <c r="J10" s="6"/>
    </row>
    <row r="11" spans="2:11" s="101" customFormat="1" ht="25.2" customHeight="1">
      <c r="B11" s="197" t="s">
        <v>6</v>
      </c>
      <c r="C11" s="197"/>
      <c r="D11" s="200" t="s">
        <v>218</v>
      </c>
      <c r="E11" s="201"/>
      <c r="F11" s="201"/>
      <c r="G11" s="201"/>
      <c r="H11" s="202"/>
      <c r="I11" s="107" t="s">
        <v>32</v>
      </c>
      <c r="J11" s="108" t="s">
        <v>35</v>
      </c>
      <c r="K11" s="170"/>
    </row>
    <row r="12" spans="2:11" s="101" customFormat="1" ht="12">
      <c r="B12" s="197" t="s">
        <v>7</v>
      </c>
      <c r="C12" s="197"/>
      <c r="D12" s="210" t="s">
        <v>217</v>
      </c>
      <c r="E12" s="210"/>
      <c r="F12" s="210"/>
      <c r="G12" s="109"/>
      <c r="H12" s="110"/>
      <c r="I12" s="111" t="s">
        <v>29</v>
      </c>
      <c r="J12" s="108">
        <v>1982212</v>
      </c>
      <c r="K12" s="170"/>
    </row>
    <row r="13" spans="2:11" s="101" customFormat="1" ht="12">
      <c r="B13" s="197" t="s">
        <v>13</v>
      </c>
      <c r="C13" s="197"/>
      <c r="D13" s="210" t="s">
        <v>184</v>
      </c>
      <c r="E13" s="210"/>
      <c r="F13" s="210"/>
      <c r="G13" s="105"/>
      <c r="H13" s="106"/>
      <c r="I13" s="111" t="s">
        <v>28</v>
      </c>
      <c r="J13" s="108">
        <v>150</v>
      </c>
      <c r="K13" s="170"/>
    </row>
    <row r="14" spans="2:11" s="101" customFormat="1" ht="12">
      <c r="B14" s="197" t="s">
        <v>194</v>
      </c>
      <c r="C14" s="197"/>
      <c r="D14" s="210" t="s">
        <v>185</v>
      </c>
      <c r="E14" s="210"/>
      <c r="F14" s="210"/>
      <c r="G14" s="105"/>
      <c r="H14" s="106"/>
      <c r="I14" s="111" t="s">
        <v>27</v>
      </c>
      <c r="J14" s="108">
        <v>5110800000</v>
      </c>
      <c r="K14" s="170"/>
    </row>
    <row r="15" spans="2:11" s="101" customFormat="1" ht="12">
      <c r="B15" s="197" t="s">
        <v>9</v>
      </c>
      <c r="C15" s="197"/>
      <c r="D15" s="210" t="s">
        <v>190</v>
      </c>
      <c r="E15" s="210"/>
      <c r="F15" s="210"/>
      <c r="G15" s="109"/>
      <c r="H15" s="110"/>
      <c r="I15" s="111" t="s">
        <v>1</v>
      </c>
      <c r="J15" s="108"/>
      <c r="K15" s="170"/>
    </row>
    <row r="16" spans="2:11" s="101" customFormat="1" ht="12">
      <c r="B16" s="197" t="s">
        <v>8</v>
      </c>
      <c r="C16" s="197"/>
      <c r="D16" s="210" t="s">
        <v>186</v>
      </c>
      <c r="E16" s="210"/>
      <c r="F16" s="210"/>
      <c r="G16" s="109"/>
      <c r="H16" s="110"/>
      <c r="I16" s="111" t="s">
        <v>0</v>
      </c>
      <c r="J16" s="108"/>
      <c r="K16" s="170"/>
    </row>
    <row r="17" spans="2:49" s="101" customFormat="1" ht="12">
      <c r="B17" s="197" t="s">
        <v>38</v>
      </c>
      <c r="C17" s="197"/>
      <c r="D17" s="210" t="s">
        <v>181</v>
      </c>
      <c r="E17" s="210"/>
      <c r="F17" s="210"/>
      <c r="G17" s="109"/>
      <c r="H17" s="112"/>
      <c r="I17" s="113" t="s">
        <v>2</v>
      </c>
      <c r="J17" s="108" t="s">
        <v>189</v>
      </c>
      <c r="K17" s="170"/>
    </row>
    <row r="18" spans="2:49" s="101" customFormat="1" ht="12">
      <c r="B18" s="197" t="s">
        <v>14</v>
      </c>
      <c r="C18" s="197"/>
      <c r="D18" s="210" t="s">
        <v>187</v>
      </c>
      <c r="E18" s="210"/>
      <c r="F18" s="210"/>
      <c r="G18" s="210" t="s">
        <v>33</v>
      </c>
      <c r="H18" s="213"/>
      <c r="I18" s="214"/>
      <c r="J18" s="114" t="s">
        <v>182</v>
      </c>
      <c r="K18" s="170"/>
    </row>
    <row r="19" spans="2:49" s="101" customFormat="1" ht="12">
      <c r="B19" s="197" t="s">
        <v>23</v>
      </c>
      <c r="C19" s="197"/>
      <c r="D19" s="210">
        <v>1135</v>
      </c>
      <c r="E19" s="210"/>
      <c r="F19" s="210"/>
      <c r="G19" s="210" t="s">
        <v>34</v>
      </c>
      <c r="H19" s="213"/>
      <c r="I19" s="214"/>
      <c r="J19" s="115"/>
      <c r="K19" s="170"/>
    </row>
    <row r="20" spans="2:49" s="101" customFormat="1" ht="12">
      <c r="B20" s="197" t="s">
        <v>3</v>
      </c>
      <c r="C20" s="197"/>
      <c r="D20" s="210" t="s">
        <v>188</v>
      </c>
      <c r="E20" s="210"/>
      <c r="F20" s="210"/>
      <c r="G20" s="109"/>
      <c r="H20" s="109"/>
      <c r="I20" s="109"/>
      <c r="J20" s="110"/>
      <c r="K20" s="170"/>
    </row>
    <row r="21" spans="2:49" s="101" customFormat="1" ht="12">
      <c r="B21" s="197" t="s">
        <v>4</v>
      </c>
      <c r="C21" s="197"/>
      <c r="D21" s="221" t="s">
        <v>212</v>
      </c>
      <c r="E21" s="221"/>
      <c r="F21" s="221"/>
      <c r="G21" s="123"/>
      <c r="H21" s="123"/>
      <c r="I21" s="123"/>
      <c r="J21" s="124"/>
      <c r="K21" s="170"/>
    </row>
    <row r="22" spans="2:49" s="101" customFormat="1" ht="12">
      <c r="B22" s="197" t="s">
        <v>5</v>
      </c>
      <c r="C22" s="197"/>
      <c r="D22" s="197" t="s">
        <v>211</v>
      </c>
      <c r="E22" s="197"/>
      <c r="F22" s="220"/>
      <c r="G22" s="125"/>
      <c r="H22" s="125"/>
      <c r="I22" s="125"/>
      <c r="J22" s="125"/>
      <c r="K22" s="170"/>
    </row>
    <row r="23" spans="2:49" ht="24.6" customHeight="1">
      <c r="C23" s="219" t="s">
        <v>179</v>
      </c>
      <c r="D23" s="219"/>
      <c r="E23" s="219"/>
      <c r="F23" s="219"/>
      <c r="G23" s="203"/>
      <c r="H23" s="203"/>
      <c r="I23" s="203"/>
      <c r="J23" s="203"/>
    </row>
    <row r="24" spans="2:49">
      <c r="B24" s="203" t="s">
        <v>180</v>
      </c>
      <c r="C24" s="203"/>
      <c r="D24" s="203"/>
      <c r="E24" s="203"/>
      <c r="F24" s="203"/>
      <c r="G24" s="203"/>
      <c r="H24" s="203"/>
      <c r="I24" s="203"/>
      <c r="J24" s="203"/>
    </row>
    <row r="25" spans="2:49" ht="22.2" customHeight="1">
      <c r="C25" s="205" t="s">
        <v>224</v>
      </c>
      <c r="D25" s="205"/>
      <c r="E25" s="205"/>
      <c r="F25" s="205"/>
      <c r="G25" s="205"/>
      <c r="H25" s="205"/>
      <c r="I25" s="7" t="s">
        <v>40</v>
      </c>
      <c r="J25" s="7"/>
    </row>
    <row r="26" spans="2:49">
      <c r="B26" s="215" t="s">
        <v>10</v>
      </c>
      <c r="C26" s="216" t="s">
        <v>36</v>
      </c>
      <c r="D26" s="217" t="s">
        <v>16</v>
      </c>
      <c r="E26" s="217" t="s">
        <v>17</v>
      </c>
      <c r="F26" s="225" t="s">
        <v>31</v>
      </c>
      <c r="G26" s="227" t="s">
        <v>20</v>
      </c>
      <c r="H26" s="228"/>
      <c r="I26" s="228"/>
      <c r="J26" s="229"/>
    </row>
    <row r="27" spans="2:49" ht="39.75" customHeight="1">
      <c r="B27" s="215"/>
      <c r="C27" s="216"/>
      <c r="D27" s="218"/>
      <c r="E27" s="218"/>
      <c r="F27" s="226"/>
      <c r="G27" s="22" t="s">
        <v>41</v>
      </c>
      <c r="H27" s="22" t="s">
        <v>42</v>
      </c>
      <c r="I27" s="22" t="s">
        <v>43</v>
      </c>
      <c r="J27" s="22" t="s">
        <v>44</v>
      </c>
    </row>
    <row r="28" spans="2:49" s="104" customFormat="1" ht="13.2">
      <c r="B28" s="127">
        <v>1</v>
      </c>
      <c r="C28" s="128">
        <v>2</v>
      </c>
      <c r="D28" s="129">
        <v>3</v>
      </c>
      <c r="E28" s="129">
        <v>4</v>
      </c>
      <c r="F28" s="195">
        <v>5</v>
      </c>
      <c r="G28" s="129">
        <v>6</v>
      </c>
      <c r="H28" s="129">
        <v>7</v>
      </c>
      <c r="I28" s="129">
        <v>8</v>
      </c>
      <c r="J28" s="129">
        <v>9</v>
      </c>
      <c r="K28" s="171"/>
    </row>
    <row r="29" spans="2:49" s="86" customFormat="1" ht="31.2">
      <c r="B29" s="90" t="s">
        <v>66</v>
      </c>
      <c r="C29" s="131" t="s">
        <v>45</v>
      </c>
      <c r="D29" s="87"/>
      <c r="E29" s="175" t="s">
        <v>109</v>
      </c>
      <c r="F29" s="176">
        <f>F31+F32+F39+F44</f>
        <v>242109.7</v>
      </c>
      <c r="G29" s="176">
        <f>G31+G32+G39+G44</f>
        <v>43359.4</v>
      </c>
      <c r="H29" s="176">
        <f>H31+H32+H39+H44</f>
        <v>52655.5</v>
      </c>
      <c r="I29" s="176">
        <f>I31+I32+I39+I44</f>
        <v>51223.499999999993</v>
      </c>
      <c r="J29" s="176">
        <f>J31+J32+J39+J44</f>
        <v>94871.299999999988</v>
      </c>
      <c r="K29" s="89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2:49" ht="31.2">
      <c r="B30" s="27" t="s">
        <v>67</v>
      </c>
      <c r="C30" s="132" t="s">
        <v>113</v>
      </c>
      <c r="D30" s="29"/>
      <c r="E30" s="177" t="s">
        <v>109</v>
      </c>
      <c r="F30" s="178">
        <f>F31+F33+F34+F35</f>
        <v>148453.4</v>
      </c>
      <c r="G30" s="178">
        <f>G31+G33+G34+G35</f>
        <v>9308.1</v>
      </c>
      <c r="H30" s="178">
        <f>H31+H33+H34+H35</f>
        <v>34961.800000000003</v>
      </c>
      <c r="I30" s="178">
        <f>I31+I33+I34+I35</f>
        <v>41713.899999999994</v>
      </c>
      <c r="J30" s="178">
        <f>J31+J33+J34+J35</f>
        <v>62469.599999999999</v>
      </c>
    </row>
    <row r="31" spans="2:49" s="158" customFormat="1" ht="67.8" customHeight="1">
      <c r="B31" s="161" t="s">
        <v>68</v>
      </c>
      <c r="C31" s="160" t="s">
        <v>220</v>
      </c>
      <c r="D31" s="157"/>
      <c r="E31" s="179" t="s">
        <v>109</v>
      </c>
      <c r="F31" s="180">
        <f>SUM(G31:J31)</f>
        <v>143934.79999999999</v>
      </c>
      <c r="G31" s="180">
        <v>8217.1</v>
      </c>
      <c r="H31" s="180">
        <f>34312-407.2</f>
        <v>33904.800000000003</v>
      </c>
      <c r="I31" s="180">
        <f>39289+407.2+950.7</f>
        <v>40646.899999999994</v>
      </c>
      <c r="J31" s="180">
        <f>39290+7691.5+7977.5-950.7+6820+337.7</f>
        <v>61166</v>
      </c>
      <c r="K31" s="8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2:49" s="158" customFormat="1">
      <c r="B32" s="161" t="s">
        <v>70</v>
      </c>
      <c r="C32" s="162" t="s">
        <v>139</v>
      </c>
      <c r="D32" s="157"/>
      <c r="E32" s="179" t="s">
        <v>109</v>
      </c>
      <c r="F32" s="180">
        <f>SUM(F33:F38)</f>
        <v>5188.2000000000007</v>
      </c>
      <c r="G32" s="180">
        <f>SUM(G33:G38)</f>
        <v>1243</v>
      </c>
      <c r="H32" s="180">
        <f>SUM(H33:H38)</f>
        <v>1207.5</v>
      </c>
      <c r="I32" s="180">
        <f>SUM(I33:I38)</f>
        <v>1209</v>
      </c>
      <c r="J32" s="180">
        <f>SUM(J33:J38)</f>
        <v>1528.6999999999998</v>
      </c>
      <c r="K32" s="8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2:49">
      <c r="B33" s="27" t="s">
        <v>71</v>
      </c>
      <c r="C33" s="133" t="s">
        <v>72</v>
      </c>
      <c r="D33" s="91"/>
      <c r="E33" s="181" t="s">
        <v>109</v>
      </c>
      <c r="F33" s="182">
        <f t="shared" ref="F33:F38" si="0">SUM(G33:J33)</f>
        <v>1408.8</v>
      </c>
      <c r="G33" s="182">
        <f>345</f>
        <v>345</v>
      </c>
      <c r="H33" s="182">
        <v>345</v>
      </c>
      <c r="I33" s="182">
        <v>356</v>
      </c>
      <c r="J33" s="182">
        <f>386-23.6+0.4</f>
        <v>362.79999999999995</v>
      </c>
    </row>
    <row r="34" spans="2:49" ht="31.2">
      <c r="B34" s="27" t="s">
        <v>74</v>
      </c>
      <c r="C34" s="133" t="s">
        <v>140</v>
      </c>
      <c r="D34" s="91"/>
      <c r="E34" s="181" t="s">
        <v>109</v>
      </c>
      <c r="F34" s="182">
        <f t="shared" si="0"/>
        <v>2634.7</v>
      </c>
      <c r="G34" s="182">
        <v>586</v>
      </c>
      <c r="H34" s="182">
        <v>587</v>
      </c>
      <c r="I34" s="182">
        <v>586</v>
      </c>
      <c r="J34" s="182">
        <f>586+289.7</f>
        <v>875.7</v>
      </c>
    </row>
    <row r="35" spans="2:49">
      <c r="B35" s="27" t="s">
        <v>76</v>
      </c>
      <c r="C35" s="133" t="s">
        <v>114</v>
      </c>
      <c r="D35" s="91"/>
      <c r="E35" s="181" t="s">
        <v>109</v>
      </c>
      <c r="F35" s="182">
        <f t="shared" si="0"/>
        <v>475.1</v>
      </c>
      <c r="G35" s="182">
        <v>160</v>
      </c>
      <c r="H35" s="182">
        <v>125</v>
      </c>
      <c r="I35" s="182">
        <v>125</v>
      </c>
      <c r="J35" s="182">
        <f>151-85.9</f>
        <v>65.099999999999994</v>
      </c>
    </row>
    <row r="36" spans="2:49" ht="31.2">
      <c r="B36" s="27" t="s">
        <v>127</v>
      </c>
      <c r="C36" s="133" t="s">
        <v>141</v>
      </c>
      <c r="D36" s="91"/>
      <c r="E36" s="181" t="s">
        <v>109</v>
      </c>
      <c r="F36" s="182">
        <f t="shared" si="0"/>
        <v>158.30000000000001</v>
      </c>
      <c r="G36" s="182">
        <v>37</v>
      </c>
      <c r="H36" s="182">
        <v>37</v>
      </c>
      <c r="I36" s="182">
        <v>37</v>
      </c>
      <c r="J36" s="182">
        <v>47.3</v>
      </c>
    </row>
    <row r="37" spans="2:49">
      <c r="B37" s="27" t="s">
        <v>128</v>
      </c>
      <c r="C37" s="133" t="s">
        <v>115</v>
      </c>
      <c r="D37" s="91"/>
      <c r="E37" s="181" t="s">
        <v>109</v>
      </c>
      <c r="F37" s="182">
        <f t="shared" si="0"/>
        <v>492.8</v>
      </c>
      <c r="G37" s="182">
        <v>105</v>
      </c>
      <c r="H37" s="182">
        <v>105</v>
      </c>
      <c r="I37" s="182">
        <v>105</v>
      </c>
      <c r="J37" s="182">
        <v>177.8</v>
      </c>
    </row>
    <row r="38" spans="2:49" ht="31.2">
      <c r="B38" s="27" t="s">
        <v>129</v>
      </c>
      <c r="C38" s="134" t="s">
        <v>196</v>
      </c>
      <c r="D38" s="91"/>
      <c r="E38" s="181" t="s">
        <v>109</v>
      </c>
      <c r="F38" s="182">
        <f t="shared" si="0"/>
        <v>18.5</v>
      </c>
      <c r="G38" s="182">
        <v>10</v>
      </c>
      <c r="H38" s="182">
        <v>8.5</v>
      </c>
      <c r="I38" s="182"/>
      <c r="J38" s="182"/>
    </row>
    <row r="39" spans="2:49" s="158" customFormat="1">
      <c r="B39" s="159" t="s">
        <v>75</v>
      </c>
      <c r="C39" s="160" t="s">
        <v>214</v>
      </c>
      <c r="D39" s="157"/>
      <c r="E39" s="179" t="s">
        <v>109</v>
      </c>
      <c r="F39" s="180">
        <f>SUM(F40:F43)</f>
        <v>58358.30000000001</v>
      </c>
      <c r="G39" s="183">
        <f>SUM(G40:G43)</f>
        <v>32864.9</v>
      </c>
      <c r="H39" s="183">
        <f>SUM(H40:H43)</f>
        <v>5366.6</v>
      </c>
      <c r="I39" s="183">
        <f>SUM(I40:I43)</f>
        <v>5692.1</v>
      </c>
      <c r="J39" s="183">
        <f>SUM(J40:J43)</f>
        <v>14434.699999999999</v>
      </c>
      <c r="K39" s="8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2:49" ht="46.8">
      <c r="B40" s="85" t="s">
        <v>130</v>
      </c>
      <c r="C40" s="132" t="s">
        <v>177</v>
      </c>
      <c r="D40" s="91"/>
      <c r="E40" s="181" t="s">
        <v>109</v>
      </c>
      <c r="F40" s="182">
        <f>SUM(G40:J40)</f>
        <v>19721.900000000001</v>
      </c>
      <c r="G40" s="182">
        <v>17721.900000000001</v>
      </c>
      <c r="H40" s="182">
        <v>0</v>
      </c>
      <c r="I40" s="182">
        <v>0</v>
      </c>
      <c r="J40" s="182">
        <v>2000</v>
      </c>
    </row>
    <row r="41" spans="2:49" ht="31.2">
      <c r="B41" s="85" t="s">
        <v>131</v>
      </c>
      <c r="C41" s="132" t="s">
        <v>111</v>
      </c>
      <c r="D41" s="91"/>
      <c r="E41" s="181" t="s">
        <v>109</v>
      </c>
      <c r="F41" s="182">
        <f>SUM(G41:J41)</f>
        <v>28299.200000000001</v>
      </c>
      <c r="G41" s="182">
        <v>13100.5</v>
      </c>
      <c r="H41" s="182">
        <v>4118</v>
      </c>
      <c r="I41" s="182">
        <v>4891</v>
      </c>
      <c r="J41" s="182">
        <f>3624+2565.7</f>
        <v>6189.7</v>
      </c>
    </row>
    <row r="42" spans="2:49" ht="31.2">
      <c r="B42" s="85" t="s">
        <v>132</v>
      </c>
      <c r="C42" s="132" t="s">
        <v>99</v>
      </c>
      <c r="D42" s="91"/>
      <c r="E42" s="181" t="s">
        <v>109</v>
      </c>
      <c r="F42" s="182">
        <f>SUM(G42:J42)</f>
        <v>6420.2999999999993</v>
      </c>
      <c r="G42" s="182">
        <v>2042.5</v>
      </c>
      <c r="H42" s="182">
        <v>1248.5999999999999</v>
      </c>
      <c r="I42" s="182">
        <v>801.1</v>
      </c>
      <c r="J42" s="182">
        <f>1760.6+567.5</f>
        <v>2328.1</v>
      </c>
    </row>
    <row r="43" spans="2:49" ht="31.2">
      <c r="B43" s="85" t="s">
        <v>133</v>
      </c>
      <c r="C43" s="132" t="s">
        <v>100</v>
      </c>
      <c r="D43" s="91"/>
      <c r="E43" s="181" t="s">
        <v>109</v>
      </c>
      <c r="F43" s="182">
        <f>SUM(G43:J43)</f>
        <v>3916.9</v>
      </c>
      <c r="G43" s="182">
        <v>0</v>
      </c>
      <c r="H43" s="182">
        <v>0</v>
      </c>
      <c r="I43" s="182">
        <v>0</v>
      </c>
      <c r="J43" s="182">
        <v>3916.9</v>
      </c>
    </row>
    <row r="44" spans="2:49" s="158" customFormat="1">
      <c r="B44" s="155" t="s">
        <v>77</v>
      </c>
      <c r="C44" s="156" t="s">
        <v>116</v>
      </c>
      <c r="D44" s="157"/>
      <c r="E44" s="179" t="s">
        <v>109</v>
      </c>
      <c r="F44" s="180">
        <f>SUM(F45:F48)</f>
        <v>34628.400000000001</v>
      </c>
      <c r="G44" s="180">
        <f>SUM(G45:G49)</f>
        <v>1034.4000000000001</v>
      </c>
      <c r="H44" s="180">
        <f>SUM(H45:H49)</f>
        <v>12176.599999999999</v>
      </c>
      <c r="I44" s="180">
        <f>SUM(I45:I49)</f>
        <v>3675.5</v>
      </c>
      <c r="J44" s="180">
        <f>SUM(J45:J49)</f>
        <v>17741.900000000001</v>
      </c>
      <c r="K44" s="8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2:49">
      <c r="B45" s="85" t="s">
        <v>134</v>
      </c>
      <c r="C45" s="132" t="s">
        <v>142</v>
      </c>
      <c r="D45" s="91"/>
      <c r="E45" s="181" t="s">
        <v>109</v>
      </c>
      <c r="F45" s="182">
        <f>SUM(G45:J45)</f>
        <v>5186.1000000000004</v>
      </c>
      <c r="G45" s="182">
        <v>705</v>
      </c>
      <c r="H45" s="182">
        <v>2854.3</v>
      </c>
      <c r="I45" s="182">
        <v>491.4</v>
      </c>
      <c r="J45" s="182">
        <f>1156.2-20.8</f>
        <v>1135.4000000000001</v>
      </c>
    </row>
    <row r="46" spans="2:49">
      <c r="B46" s="85" t="s">
        <v>135</v>
      </c>
      <c r="C46" s="132" t="s">
        <v>143</v>
      </c>
      <c r="D46" s="91"/>
      <c r="E46" s="181" t="s">
        <v>109</v>
      </c>
      <c r="F46" s="182">
        <f>SUM(G46:J46)</f>
        <v>26503</v>
      </c>
      <c r="G46" s="182">
        <v>199.4</v>
      </c>
      <c r="H46" s="182">
        <v>9107.2999999999993</v>
      </c>
      <c r="I46" s="182">
        <v>3174.1</v>
      </c>
      <c r="J46" s="182">
        <v>14022.2</v>
      </c>
    </row>
    <row r="47" spans="2:49" ht="31.2">
      <c r="B47" s="85" t="s">
        <v>136</v>
      </c>
      <c r="C47" s="132" t="s">
        <v>144</v>
      </c>
      <c r="D47" s="91"/>
      <c r="E47" s="181" t="s">
        <v>109</v>
      </c>
      <c r="F47" s="182">
        <f>SUM(G47:J47)</f>
        <v>2939.3</v>
      </c>
      <c r="G47" s="182">
        <f>135+5-10</f>
        <v>130</v>
      </c>
      <c r="H47" s="182">
        <f>220+5-10</f>
        <v>215</v>
      </c>
      <c r="I47" s="182">
        <f>15+5-10</f>
        <v>10</v>
      </c>
      <c r="J47" s="182">
        <f>15+112.5+2456.8</f>
        <v>2584.3000000000002</v>
      </c>
    </row>
    <row r="48" spans="2:49" s="86" customFormat="1">
      <c r="B48" s="94" t="s">
        <v>78</v>
      </c>
      <c r="C48" s="131" t="s">
        <v>117</v>
      </c>
      <c r="D48" s="87"/>
      <c r="E48" s="194" t="s">
        <v>109</v>
      </c>
      <c r="F48" s="176">
        <f>F49</f>
        <v>0</v>
      </c>
      <c r="G48" s="176">
        <f>G49</f>
        <v>0</v>
      </c>
      <c r="H48" s="176">
        <f>H49</f>
        <v>0</v>
      </c>
      <c r="I48" s="176">
        <f>I49</f>
        <v>0</v>
      </c>
      <c r="J48" s="176">
        <f>J49</f>
        <v>0</v>
      </c>
      <c r="K48" s="89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2:49">
      <c r="B49" s="85" t="s">
        <v>137</v>
      </c>
      <c r="C49" s="133" t="s">
        <v>96</v>
      </c>
      <c r="D49" s="91"/>
      <c r="E49" s="181" t="s">
        <v>109</v>
      </c>
      <c r="F49" s="182">
        <f>SUM(G49:J49)</f>
        <v>0</v>
      </c>
      <c r="G49" s="182">
        <v>0</v>
      </c>
      <c r="H49" s="182">
        <v>0</v>
      </c>
      <c r="I49" s="182">
        <v>0</v>
      </c>
      <c r="J49" s="182">
        <v>0</v>
      </c>
    </row>
    <row r="50" spans="2:49" ht="31.2">
      <c r="B50" s="83" t="s">
        <v>79</v>
      </c>
      <c r="C50" s="135" t="s">
        <v>95</v>
      </c>
      <c r="D50" s="91"/>
      <c r="E50" s="181" t="s">
        <v>109</v>
      </c>
      <c r="F50" s="182">
        <f>F51</f>
        <v>103690.85</v>
      </c>
      <c r="G50" s="182">
        <f>G51</f>
        <v>14619.83</v>
      </c>
      <c r="H50" s="182">
        <f>H51</f>
        <v>26214.219999999998</v>
      </c>
      <c r="I50" s="182">
        <f>I51</f>
        <v>32653.599999999999</v>
      </c>
      <c r="J50" s="182">
        <f>J51</f>
        <v>30203.200000000001</v>
      </c>
    </row>
    <row r="51" spans="2:49" ht="33.6" customHeight="1">
      <c r="B51" s="83"/>
      <c r="C51" s="135" t="s">
        <v>118</v>
      </c>
      <c r="D51" s="91"/>
      <c r="E51" s="181" t="s">
        <v>109</v>
      </c>
      <c r="F51" s="182">
        <f>F52+F60+F61+F62+F63+F64</f>
        <v>103690.85</v>
      </c>
      <c r="G51" s="182">
        <f>G52+G60+G61+G62+G63+G64</f>
        <v>14619.83</v>
      </c>
      <c r="H51" s="182">
        <f>H52+H60+H61+H62+H63+H64</f>
        <v>26214.219999999998</v>
      </c>
      <c r="I51" s="182">
        <f>I52+I60+I61+I62+I63+I64</f>
        <v>32653.599999999999</v>
      </c>
      <c r="J51" s="182">
        <f>J52+J60+J61+J62+J63+J64</f>
        <v>30203.200000000001</v>
      </c>
    </row>
    <row r="52" spans="2:49" s="166" customFormat="1">
      <c r="B52" s="163" t="s">
        <v>82</v>
      </c>
      <c r="C52" s="164" t="s">
        <v>156</v>
      </c>
      <c r="D52" s="165"/>
      <c r="E52" s="184" t="s">
        <v>109</v>
      </c>
      <c r="F52" s="185">
        <f>SUM(F53:F59)</f>
        <v>15778.000000000002</v>
      </c>
      <c r="G52" s="185">
        <f>SUM(G53:G59)</f>
        <v>4198.2</v>
      </c>
      <c r="H52" s="185">
        <f>SUM(H53:H59)</f>
        <v>2657.5</v>
      </c>
      <c r="I52" s="185">
        <f>SUM(I53:I59)</f>
        <v>2073.6</v>
      </c>
      <c r="J52" s="185">
        <f>SUM(J53:J59)</f>
        <v>6848.7</v>
      </c>
      <c r="K52" s="89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2:49" ht="31.2">
      <c r="B53" s="77"/>
      <c r="C53" s="137" t="s">
        <v>146</v>
      </c>
      <c r="D53" s="91"/>
      <c r="E53" s="181" t="s">
        <v>109</v>
      </c>
      <c r="F53" s="182">
        <f t="shared" ref="F53:F64" si="1">SUM(G53:J53)</f>
        <v>209</v>
      </c>
      <c r="G53" s="182">
        <v>52</v>
      </c>
      <c r="H53" s="182">
        <v>52</v>
      </c>
      <c r="I53" s="182">
        <v>53</v>
      </c>
      <c r="J53" s="182">
        <v>52</v>
      </c>
    </row>
    <row r="54" spans="2:49" ht="31.2">
      <c r="B54" s="77"/>
      <c r="C54" s="138" t="s">
        <v>145</v>
      </c>
      <c r="D54" s="91"/>
      <c r="E54" s="181" t="s">
        <v>109</v>
      </c>
      <c r="F54" s="182">
        <f t="shared" si="1"/>
        <v>0</v>
      </c>
      <c r="G54" s="182">
        <v>0</v>
      </c>
      <c r="H54" s="182">
        <v>0</v>
      </c>
      <c r="I54" s="182">
        <v>0</v>
      </c>
      <c r="J54" s="182">
        <v>0</v>
      </c>
    </row>
    <row r="55" spans="2:49" ht="31.2">
      <c r="B55" s="77"/>
      <c r="C55" s="139" t="s">
        <v>102</v>
      </c>
      <c r="D55" s="91"/>
      <c r="E55" s="181" t="s">
        <v>109</v>
      </c>
      <c r="F55" s="182">
        <f t="shared" si="1"/>
        <v>15.7</v>
      </c>
      <c r="G55" s="182">
        <v>3.9</v>
      </c>
      <c r="H55" s="182">
        <v>3.9</v>
      </c>
      <c r="I55" s="182">
        <v>3.9</v>
      </c>
      <c r="J55" s="182">
        <v>4</v>
      </c>
    </row>
    <row r="56" spans="2:49" ht="31.2">
      <c r="B56" s="77"/>
      <c r="C56" s="138" t="s">
        <v>103</v>
      </c>
      <c r="D56" s="91"/>
      <c r="E56" s="181" t="s">
        <v>109</v>
      </c>
      <c r="F56" s="182">
        <f t="shared" si="1"/>
        <v>0</v>
      </c>
      <c r="G56" s="182">
        <v>0</v>
      </c>
      <c r="H56" s="182">
        <v>0</v>
      </c>
      <c r="I56" s="182">
        <v>0</v>
      </c>
      <c r="J56" s="182">
        <v>0</v>
      </c>
    </row>
    <row r="57" spans="2:49" ht="31.2">
      <c r="B57" s="77"/>
      <c r="C57" s="138" t="s">
        <v>149</v>
      </c>
      <c r="D57" s="91"/>
      <c r="E57" s="181" t="s">
        <v>109</v>
      </c>
      <c r="F57" s="182">
        <f t="shared" si="1"/>
        <v>14209.1</v>
      </c>
      <c r="G57" s="182">
        <v>3891</v>
      </c>
      <c r="H57" s="182">
        <v>2349.5</v>
      </c>
      <c r="I57" s="182">
        <f>2082-317.4</f>
        <v>1764.6</v>
      </c>
      <c r="J57" s="182">
        <f>1296.2-50+3333.5+2655-1030.7</f>
        <v>6204</v>
      </c>
    </row>
    <row r="58" spans="2:49" ht="31.2">
      <c r="B58" s="77"/>
      <c r="C58" s="138" t="s">
        <v>172</v>
      </c>
      <c r="D58" s="91"/>
      <c r="E58" s="181" t="s">
        <v>109</v>
      </c>
      <c r="F58" s="182">
        <f t="shared" si="1"/>
        <v>0</v>
      </c>
      <c r="G58" s="182">
        <v>0</v>
      </c>
      <c r="H58" s="182">
        <v>0</v>
      </c>
      <c r="I58" s="182">
        <v>0</v>
      </c>
      <c r="J58" s="182">
        <v>0</v>
      </c>
    </row>
    <row r="59" spans="2:49">
      <c r="B59" s="77"/>
      <c r="C59" s="138" t="s">
        <v>125</v>
      </c>
      <c r="D59" s="91"/>
      <c r="E59" s="181" t="s">
        <v>109</v>
      </c>
      <c r="F59" s="182">
        <f t="shared" si="1"/>
        <v>1344.2</v>
      </c>
      <c r="G59" s="182">
        <v>251.3</v>
      </c>
      <c r="H59" s="182">
        <v>252.1</v>
      </c>
      <c r="I59" s="182">
        <v>252.1</v>
      </c>
      <c r="J59" s="182">
        <f>252-114.1+252.7+198.1</f>
        <v>588.70000000000005</v>
      </c>
    </row>
    <row r="60" spans="2:49" s="166" customFormat="1" ht="46.8">
      <c r="B60" s="77" t="s">
        <v>85</v>
      </c>
      <c r="C60" s="140" t="s">
        <v>215</v>
      </c>
      <c r="D60" s="91"/>
      <c r="E60" s="181" t="s">
        <v>109</v>
      </c>
      <c r="F60" s="182">
        <f t="shared" si="1"/>
        <v>70240.95</v>
      </c>
      <c r="G60" s="182">
        <f>6231+1921.9+0.03</f>
        <v>8152.9299999999994</v>
      </c>
      <c r="H60" s="182">
        <f>18973.1-52.9+0.02</f>
        <v>18920.219999999998</v>
      </c>
      <c r="I60" s="182">
        <v>24722.6</v>
      </c>
      <c r="J60" s="182">
        <f>26372.7+277.5-1921.9+52.9-6336</f>
        <v>18445.2</v>
      </c>
      <c r="K60" s="89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2:49" s="166" customFormat="1" ht="46.8">
      <c r="B61" s="78" t="s">
        <v>84</v>
      </c>
      <c r="C61" s="141" t="s">
        <v>216</v>
      </c>
      <c r="D61" s="91"/>
      <c r="E61" s="181" t="s">
        <v>109</v>
      </c>
      <c r="F61" s="182">
        <f t="shared" si="1"/>
        <v>15453</v>
      </c>
      <c r="G61" s="182">
        <f>1370.9+422.8</f>
        <v>1793.7</v>
      </c>
      <c r="H61" s="182">
        <f>4174.1-11.6</f>
        <v>4162.5</v>
      </c>
      <c r="I61" s="182">
        <v>5439</v>
      </c>
      <c r="J61" s="182">
        <f>5801.9+60.2-422.8+11.6+1-0.2-1393.9</f>
        <v>4057.7999999999997</v>
      </c>
      <c r="K61" s="89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2:49" s="166" customFormat="1" ht="31.2">
      <c r="B62" s="79" t="s">
        <v>86</v>
      </c>
      <c r="C62" s="141" t="s">
        <v>197</v>
      </c>
      <c r="D62" s="91"/>
      <c r="E62" s="181" t="s">
        <v>109</v>
      </c>
      <c r="F62" s="182">
        <f t="shared" si="1"/>
        <v>1671.1</v>
      </c>
      <c r="G62" s="182">
        <v>337</v>
      </c>
      <c r="H62" s="182">
        <v>337</v>
      </c>
      <c r="I62" s="182">
        <v>282</v>
      </c>
      <c r="J62" s="182">
        <f>282.3-100+716+18.8+15-218.6+1.6</f>
        <v>715.09999999999991</v>
      </c>
      <c r="K62" s="89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2:49" s="166" customFormat="1" ht="46.8">
      <c r="B63" s="83" t="s">
        <v>87</v>
      </c>
      <c r="C63" s="141" t="s">
        <v>198</v>
      </c>
      <c r="D63" s="91"/>
      <c r="E63" s="181" t="s">
        <v>109</v>
      </c>
      <c r="F63" s="182">
        <f t="shared" si="1"/>
        <v>433.79999999999995</v>
      </c>
      <c r="G63" s="182">
        <v>110</v>
      </c>
      <c r="H63" s="182">
        <v>109</v>
      </c>
      <c r="I63" s="182">
        <v>107.4</v>
      </c>
      <c r="J63" s="182">
        <v>107.4</v>
      </c>
      <c r="K63" s="89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2:49" s="166" customFormat="1" ht="31.2">
      <c r="B64" s="83" t="s">
        <v>88</v>
      </c>
      <c r="C64" s="141" t="s">
        <v>199</v>
      </c>
      <c r="D64" s="91"/>
      <c r="E64" s="181" t="s">
        <v>109</v>
      </c>
      <c r="F64" s="182">
        <f t="shared" si="1"/>
        <v>114</v>
      </c>
      <c r="G64" s="182">
        <v>28</v>
      </c>
      <c r="H64" s="182">
        <v>28</v>
      </c>
      <c r="I64" s="182">
        <v>29</v>
      </c>
      <c r="J64" s="182">
        <v>29</v>
      </c>
      <c r="K64" s="89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2:49">
      <c r="B65" s="83"/>
      <c r="C65" s="141"/>
      <c r="D65" s="91"/>
      <c r="E65" s="181" t="s">
        <v>109</v>
      </c>
      <c r="F65" s="182"/>
      <c r="G65" s="182"/>
      <c r="H65" s="182"/>
      <c r="I65" s="182"/>
      <c r="J65" s="182"/>
    </row>
    <row r="66" spans="2:49" s="166" customFormat="1">
      <c r="B66" s="83">
        <v>3</v>
      </c>
      <c r="C66" s="141" t="s">
        <v>124</v>
      </c>
      <c r="D66" s="91"/>
      <c r="E66" s="181" t="s">
        <v>109</v>
      </c>
      <c r="F66" s="182">
        <f>F67+F73+F74+F75+F76+F77</f>
        <v>18566.400000000001</v>
      </c>
      <c r="G66" s="182">
        <f>SUM(G68:G77)</f>
        <v>4538.8999999999996</v>
      </c>
      <c r="H66" s="182">
        <f>SUM(H68:H77)</f>
        <v>4530.8999999999996</v>
      </c>
      <c r="I66" s="182">
        <f>SUM(I68:I77)</f>
        <v>4811.4999999999991</v>
      </c>
      <c r="J66" s="182">
        <f>SUM(J68:J77)</f>
        <v>4685.0999999999995</v>
      </c>
      <c r="K66" s="89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2:49">
      <c r="B67" s="74" t="s">
        <v>89</v>
      </c>
      <c r="C67" s="136" t="s">
        <v>157</v>
      </c>
      <c r="D67" s="91"/>
      <c r="E67" s="181" t="s">
        <v>109</v>
      </c>
      <c r="F67" s="182">
        <f>SUM(F68:F72)</f>
        <v>293.2</v>
      </c>
      <c r="G67" s="182">
        <f>SUM(G68:G72)</f>
        <v>72</v>
      </c>
      <c r="H67" s="182">
        <f>SUM(H68:H72)</f>
        <v>64</v>
      </c>
      <c r="I67" s="182">
        <f>SUM(I68:I72)</f>
        <v>80.5</v>
      </c>
      <c r="J67" s="182">
        <f>SUM(J68:J72)</f>
        <v>76.7</v>
      </c>
    </row>
    <row r="68" spans="2:49" ht="31.2">
      <c r="B68" s="83"/>
      <c r="C68" s="137" t="s">
        <v>148</v>
      </c>
      <c r="D68" s="91"/>
      <c r="E68" s="181" t="s">
        <v>109</v>
      </c>
      <c r="F68" s="182">
        <f t="shared" ref="F68:F76" si="2">SUM(G68:J68)</f>
        <v>25</v>
      </c>
      <c r="G68" s="182">
        <v>5</v>
      </c>
      <c r="H68" s="182">
        <v>5</v>
      </c>
      <c r="I68" s="182">
        <v>7.5</v>
      </c>
      <c r="J68" s="182">
        <v>7.5</v>
      </c>
    </row>
    <row r="69" spans="2:49" ht="31.2">
      <c r="B69" s="83"/>
      <c r="C69" s="138" t="s">
        <v>101</v>
      </c>
      <c r="D69" s="91"/>
      <c r="E69" s="181" t="s">
        <v>109</v>
      </c>
      <c r="F69" s="182">
        <f t="shared" si="2"/>
        <v>120</v>
      </c>
      <c r="G69" s="182">
        <v>26</v>
      </c>
      <c r="H69" s="182">
        <v>26</v>
      </c>
      <c r="I69" s="182">
        <v>35</v>
      </c>
      <c r="J69" s="182">
        <v>33</v>
      </c>
    </row>
    <row r="70" spans="2:49" ht="31.2">
      <c r="B70" s="83"/>
      <c r="C70" s="139" t="s">
        <v>102</v>
      </c>
      <c r="D70" s="91"/>
      <c r="E70" s="181" t="s">
        <v>109</v>
      </c>
      <c r="F70" s="182">
        <f t="shared" si="2"/>
        <v>104.2</v>
      </c>
      <c r="G70" s="182">
        <v>26</v>
      </c>
      <c r="H70" s="182">
        <v>26</v>
      </c>
      <c r="I70" s="182">
        <v>23</v>
      </c>
      <c r="J70" s="182">
        <f>25+4.2</f>
        <v>29.2</v>
      </c>
    </row>
    <row r="71" spans="2:49" ht="31.2">
      <c r="B71" s="83"/>
      <c r="C71" s="138" t="s">
        <v>103</v>
      </c>
      <c r="D71" s="91"/>
      <c r="E71" s="181" t="s">
        <v>109</v>
      </c>
      <c r="F71" s="182">
        <f t="shared" si="2"/>
        <v>20</v>
      </c>
      <c r="G71" s="182">
        <v>5</v>
      </c>
      <c r="H71" s="182">
        <v>5</v>
      </c>
      <c r="I71" s="182">
        <v>5</v>
      </c>
      <c r="J71" s="182">
        <v>5</v>
      </c>
    </row>
    <row r="72" spans="2:49">
      <c r="B72" s="83"/>
      <c r="C72" s="138" t="s">
        <v>178</v>
      </c>
      <c r="D72" s="91"/>
      <c r="E72" s="181" t="s">
        <v>109</v>
      </c>
      <c r="F72" s="182">
        <f t="shared" si="2"/>
        <v>24</v>
      </c>
      <c r="G72" s="182">
        <v>10</v>
      </c>
      <c r="H72" s="182">
        <v>2</v>
      </c>
      <c r="I72" s="182">
        <v>10</v>
      </c>
      <c r="J72" s="182">
        <v>2</v>
      </c>
    </row>
    <row r="73" spans="2:49" ht="31.2">
      <c r="B73" s="74" t="s">
        <v>90</v>
      </c>
      <c r="C73" s="140" t="s">
        <v>200</v>
      </c>
      <c r="D73" s="91"/>
      <c r="E73" s="181" t="s">
        <v>109</v>
      </c>
      <c r="F73" s="182">
        <f t="shared" si="2"/>
        <v>14752.6</v>
      </c>
      <c r="G73" s="182">
        <v>3635.6</v>
      </c>
      <c r="H73" s="182">
        <v>3635.6</v>
      </c>
      <c r="I73" s="182">
        <f>3635.6+210.2</f>
        <v>3845.7999999999997</v>
      </c>
      <c r="J73" s="182">
        <v>3635.6</v>
      </c>
    </row>
    <row r="74" spans="2:49" ht="31.2">
      <c r="B74" s="83"/>
      <c r="C74" s="141" t="s">
        <v>201</v>
      </c>
      <c r="D74" s="91"/>
      <c r="E74" s="181" t="s">
        <v>109</v>
      </c>
      <c r="F74" s="182">
        <f t="shared" si="2"/>
        <v>3199.2</v>
      </c>
      <c r="G74" s="182">
        <v>799.8</v>
      </c>
      <c r="H74" s="182">
        <v>799.8</v>
      </c>
      <c r="I74" s="182">
        <v>799.8</v>
      </c>
      <c r="J74" s="182">
        <v>799.8</v>
      </c>
    </row>
    <row r="75" spans="2:49" ht="31.2">
      <c r="B75" s="83"/>
      <c r="C75" s="141" t="s">
        <v>197</v>
      </c>
      <c r="D75" s="91"/>
      <c r="E75" s="181" t="s">
        <v>109</v>
      </c>
      <c r="F75" s="182">
        <f t="shared" si="2"/>
        <v>321.39999999999998</v>
      </c>
      <c r="G75" s="182">
        <v>31.5</v>
      </c>
      <c r="H75" s="182">
        <v>31.5</v>
      </c>
      <c r="I75" s="182">
        <f>29+10.2+46.2</f>
        <v>85.4</v>
      </c>
      <c r="J75" s="182">
        <f>29+144</f>
        <v>173</v>
      </c>
    </row>
    <row r="76" spans="2:49" ht="36.6" customHeight="1">
      <c r="B76" s="83"/>
      <c r="C76" s="130" t="s">
        <v>195</v>
      </c>
      <c r="D76" s="91"/>
      <c r="E76" s="181" t="s">
        <v>109</v>
      </c>
      <c r="F76" s="182">
        <f t="shared" si="2"/>
        <v>0</v>
      </c>
      <c r="G76" s="182"/>
      <c r="H76" s="182"/>
      <c r="I76" s="182"/>
      <c r="J76" s="182"/>
    </row>
    <row r="77" spans="2:49" ht="31.2">
      <c r="B77" s="83"/>
      <c r="C77" s="141" t="s">
        <v>199</v>
      </c>
      <c r="D77" s="91"/>
      <c r="E77" s="181" t="s">
        <v>109</v>
      </c>
      <c r="F77" s="182"/>
      <c r="G77" s="182"/>
      <c r="H77" s="182"/>
      <c r="I77" s="182"/>
      <c r="J77" s="182">
        <v>0</v>
      </c>
    </row>
    <row r="78" spans="2:49" s="166" customFormat="1" ht="31.2">
      <c r="B78" s="168" t="s">
        <v>159</v>
      </c>
      <c r="C78" s="167" t="s">
        <v>202</v>
      </c>
      <c r="D78" s="165"/>
      <c r="E78" s="184" t="s">
        <v>109</v>
      </c>
      <c r="F78" s="185">
        <f>F79+F86+F88+F90+F91+F92+F93+F94</f>
        <v>54898.149999999994</v>
      </c>
      <c r="G78" s="185">
        <f>G79+G86+G88+G90+G91+G92+G93+G94</f>
        <v>23102.27</v>
      </c>
      <c r="H78" s="185">
        <f>H79+H86+H88+H90+H91+H92+H93+H94</f>
        <v>9720.7800000000007</v>
      </c>
      <c r="I78" s="185">
        <f>I79+I86+I88+I90+I91+I92+I93+I94</f>
        <v>6868.5</v>
      </c>
      <c r="J78" s="185">
        <f>J79+J86+J88+J90+J91+J92+J93+J94</f>
        <v>15206.599999999999</v>
      </c>
      <c r="K78" s="8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2:49">
      <c r="B79" s="27" t="s">
        <v>91</v>
      </c>
      <c r="C79" s="136" t="s">
        <v>158</v>
      </c>
      <c r="D79" s="91"/>
      <c r="E79" s="181" t="s">
        <v>109</v>
      </c>
      <c r="F79" s="182">
        <f>SUM(F80:F85)</f>
        <v>13592.45</v>
      </c>
      <c r="G79" s="182">
        <f>SUM(G80:G85)</f>
        <v>3315.67</v>
      </c>
      <c r="H79" s="182">
        <f>SUM(H80:H85)</f>
        <v>3208.68</v>
      </c>
      <c r="I79" s="182">
        <f>SUM(I80:I85)</f>
        <v>2944.2</v>
      </c>
      <c r="J79" s="182">
        <f>SUM(J80:J85)</f>
        <v>4123.8999999999996</v>
      </c>
    </row>
    <row r="80" spans="2:49" ht="31.2">
      <c r="B80" s="27"/>
      <c r="C80" s="137" t="s">
        <v>148</v>
      </c>
      <c r="D80" s="91"/>
      <c r="E80" s="181" t="s">
        <v>109</v>
      </c>
      <c r="F80" s="182">
        <f>SUM(G80:J80)</f>
        <v>1169</v>
      </c>
      <c r="G80" s="182">
        <v>141.80000000000001</v>
      </c>
      <c r="H80" s="182">
        <v>34.799999999999997</v>
      </c>
      <c r="I80" s="182">
        <v>34.799999999999997</v>
      </c>
      <c r="J80" s="182">
        <f>832.6+125</f>
        <v>957.6</v>
      </c>
    </row>
    <row r="81" spans="2:10" ht="31.2">
      <c r="B81" s="27"/>
      <c r="C81" s="138" t="s">
        <v>101</v>
      </c>
      <c r="D81" s="91"/>
      <c r="E81" s="181" t="s">
        <v>109</v>
      </c>
      <c r="F81" s="182">
        <f t="shared" ref="F81:F98" si="3">SUM(G81:J81)</f>
        <v>3.6</v>
      </c>
      <c r="G81" s="182">
        <v>0.9</v>
      </c>
      <c r="H81" s="182">
        <v>0.9</v>
      </c>
      <c r="I81" s="182">
        <v>0.9</v>
      </c>
      <c r="J81" s="182">
        <v>0.9</v>
      </c>
    </row>
    <row r="82" spans="2:10" ht="31.2">
      <c r="B82" s="27"/>
      <c r="C82" s="139" t="s">
        <v>102</v>
      </c>
      <c r="D82" s="91"/>
      <c r="E82" s="181" t="s">
        <v>109</v>
      </c>
      <c r="F82" s="182">
        <f t="shared" si="3"/>
        <v>3.75</v>
      </c>
      <c r="G82" s="182">
        <v>1.87</v>
      </c>
      <c r="H82" s="182">
        <v>1.88</v>
      </c>
      <c r="I82" s="182"/>
      <c r="J82" s="182"/>
    </row>
    <row r="83" spans="2:10" ht="31.2">
      <c r="B83" s="27"/>
      <c r="C83" s="138" t="s">
        <v>103</v>
      </c>
      <c r="D83" s="91"/>
      <c r="E83" s="181" t="s">
        <v>109</v>
      </c>
      <c r="F83" s="182"/>
      <c r="G83" s="182"/>
      <c r="H83" s="182"/>
      <c r="I83" s="182"/>
      <c r="J83" s="182"/>
    </row>
    <row r="84" spans="2:10" ht="31.2">
      <c r="B84" s="27"/>
      <c r="C84" s="138" t="s">
        <v>150</v>
      </c>
      <c r="D84" s="91"/>
      <c r="E84" s="181" t="s">
        <v>109</v>
      </c>
      <c r="F84" s="182">
        <f t="shared" si="3"/>
        <v>10551.9</v>
      </c>
      <c r="G84" s="182">
        <v>2546.1</v>
      </c>
      <c r="H84" s="182">
        <v>2546.1</v>
      </c>
      <c r="I84" s="182">
        <v>2605.1</v>
      </c>
      <c r="J84" s="182">
        <v>2854.6</v>
      </c>
    </row>
    <row r="85" spans="2:10" ht="31.2">
      <c r="B85" s="27"/>
      <c r="C85" s="138" t="s">
        <v>219</v>
      </c>
      <c r="D85" s="91"/>
      <c r="E85" s="181" t="s">
        <v>109</v>
      </c>
      <c r="F85" s="182">
        <f t="shared" si="3"/>
        <v>1864.2</v>
      </c>
      <c r="G85" s="182">
        <v>625</v>
      </c>
      <c r="H85" s="182">
        <v>625</v>
      </c>
      <c r="I85" s="182">
        <v>303.39999999999998</v>
      </c>
      <c r="J85" s="182">
        <f>10.8+300</f>
        <v>310.8</v>
      </c>
    </row>
    <row r="86" spans="2:10">
      <c r="B86" s="27" t="s">
        <v>92</v>
      </c>
      <c r="C86" s="136" t="s">
        <v>176</v>
      </c>
      <c r="D86" s="91"/>
      <c r="E86" s="181" t="s">
        <v>109</v>
      </c>
      <c r="F86" s="182">
        <f t="shared" si="3"/>
        <v>22570.400000000001</v>
      </c>
      <c r="G86" s="182">
        <v>13785.5</v>
      </c>
      <c r="H86" s="182">
        <v>3555.5</v>
      </c>
      <c r="I86" s="182">
        <v>1798.2</v>
      </c>
      <c r="J86" s="182">
        <f>1798.2+1607.8+25.2</f>
        <v>3431.2</v>
      </c>
    </row>
    <row r="87" spans="2:10" ht="31.2">
      <c r="B87" s="193"/>
      <c r="C87" s="140" t="s">
        <v>112</v>
      </c>
      <c r="D87" s="91"/>
      <c r="E87" s="181" t="s">
        <v>109</v>
      </c>
      <c r="F87" s="182">
        <f t="shared" si="3"/>
        <v>8046.2</v>
      </c>
      <c r="G87" s="182">
        <v>1248.8</v>
      </c>
      <c r="H87" s="182">
        <v>1588.6</v>
      </c>
      <c r="I87" s="182">
        <v>1831</v>
      </c>
      <c r="J87" s="182">
        <f>1831+1546.8</f>
        <v>3377.8</v>
      </c>
    </row>
    <row r="88" spans="2:10" ht="31.2">
      <c r="B88" s="212" t="s">
        <v>160</v>
      </c>
      <c r="C88" s="141" t="s">
        <v>203</v>
      </c>
      <c r="D88" s="91"/>
      <c r="E88" s="181" t="s">
        <v>109</v>
      </c>
      <c r="F88" s="182">
        <f t="shared" si="3"/>
        <v>4835.7</v>
      </c>
      <c r="G88" s="182">
        <v>3032.8</v>
      </c>
      <c r="H88" s="182">
        <v>782.1</v>
      </c>
      <c r="I88" s="182">
        <v>395.6</v>
      </c>
      <c r="J88" s="182">
        <f>395.6+254.8-25.2</f>
        <v>625.20000000000005</v>
      </c>
    </row>
    <row r="89" spans="2:10" ht="31.2">
      <c r="B89" s="212"/>
      <c r="C89" s="140" t="s">
        <v>112</v>
      </c>
      <c r="D89" s="91"/>
      <c r="E89" s="181" t="s">
        <v>109</v>
      </c>
      <c r="F89" s="182">
        <f t="shared" si="3"/>
        <v>1639.8000000000002</v>
      </c>
      <c r="G89" s="182">
        <v>183.7</v>
      </c>
      <c r="H89" s="182">
        <v>349.5</v>
      </c>
      <c r="I89" s="182">
        <v>395.6</v>
      </c>
      <c r="J89" s="182">
        <f>395.6+315.4</f>
        <v>711</v>
      </c>
    </row>
    <row r="90" spans="2:10" ht="31.2">
      <c r="B90" s="80" t="s">
        <v>162</v>
      </c>
      <c r="C90" s="141" t="s">
        <v>197</v>
      </c>
      <c r="D90" s="91"/>
      <c r="E90" s="181" t="s">
        <v>109</v>
      </c>
      <c r="F90" s="182">
        <f t="shared" si="3"/>
        <v>879.1</v>
      </c>
      <c r="G90" s="182">
        <v>143.19999999999999</v>
      </c>
      <c r="H90" s="182">
        <v>142.9</v>
      </c>
      <c r="I90" s="182">
        <v>146.5</v>
      </c>
      <c r="J90" s="182">
        <v>446.5</v>
      </c>
    </row>
    <row r="91" spans="2:10" ht="46.8">
      <c r="B91" s="33" t="s">
        <v>161</v>
      </c>
      <c r="C91" s="141" t="s">
        <v>198</v>
      </c>
      <c r="D91" s="91"/>
      <c r="E91" s="181" t="s">
        <v>109</v>
      </c>
      <c r="F91" s="182">
        <f t="shared" si="3"/>
        <v>6420.2999999999993</v>
      </c>
      <c r="G91" s="182">
        <v>2042.5</v>
      </c>
      <c r="H91" s="182">
        <v>1248.7</v>
      </c>
      <c r="I91" s="182">
        <v>801.1</v>
      </c>
      <c r="J91" s="182">
        <f>1760.6+567.4</f>
        <v>2328</v>
      </c>
    </row>
    <row r="92" spans="2:10" ht="46.8">
      <c r="B92" s="33" t="s">
        <v>163</v>
      </c>
      <c r="C92" s="141" t="s">
        <v>204</v>
      </c>
      <c r="D92" s="91"/>
      <c r="E92" s="181" t="s">
        <v>109</v>
      </c>
      <c r="F92" s="182">
        <f t="shared" si="3"/>
        <v>4132.7</v>
      </c>
      <c r="G92" s="182">
        <v>779.7</v>
      </c>
      <c r="H92" s="182">
        <v>780</v>
      </c>
      <c r="I92" s="182">
        <v>780</v>
      </c>
      <c r="J92" s="182">
        <f>912.5+250+232.7+397.8</f>
        <v>1793</v>
      </c>
    </row>
    <row r="93" spans="2:10" ht="46.8">
      <c r="B93" s="33" t="s">
        <v>164</v>
      </c>
      <c r="C93" s="134" t="s">
        <v>205</v>
      </c>
      <c r="D93" s="91"/>
      <c r="E93" s="181" t="s">
        <v>109</v>
      </c>
      <c r="F93" s="182">
        <f t="shared" si="3"/>
        <v>10.7</v>
      </c>
      <c r="G93" s="182">
        <v>2.9</v>
      </c>
      <c r="H93" s="182">
        <v>2.9</v>
      </c>
      <c r="I93" s="182">
        <v>2.9</v>
      </c>
      <c r="J93" s="182">
        <v>2</v>
      </c>
    </row>
    <row r="94" spans="2:10" ht="31.2">
      <c r="B94" s="33" t="s">
        <v>165</v>
      </c>
      <c r="C94" s="141" t="s">
        <v>206</v>
      </c>
      <c r="D94" s="91"/>
      <c r="E94" s="181" t="s">
        <v>109</v>
      </c>
      <c r="F94" s="182">
        <f t="shared" si="3"/>
        <v>2456.8000000000002</v>
      </c>
      <c r="G94" s="182">
        <v>0</v>
      </c>
      <c r="H94" s="182">
        <v>0</v>
      </c>
      <c r="I94" s="182">
        <v>0</v>
      </c>
      <c r="J94" s="182">
        <v>2456.8000000000002</v>
      </c>
    </row>
    <row r="95" spans="2:10" ht="31.2">
      <c r="B95" s="188" t="s">
        <v>166</v>
      </c>
      <c r="C95" s="189" t="s">
        <v>207</v>
      </c>
      <c r="D95" s="157"/>
      <c r="E95" s="179" t="s">
        <v>109</v>
      </c>
      <c r="F95" s="180">
        <f t="shared" si="3"/>
        <v>18470.3</v>
      </c>
      <c r="G95" s="180">
        <f>SUM(G96:G97)</f>
        <v>9</v>
      </c>
      <c r="H95" s="180">
        <f>SUM(H96:H97)</f>
        <v>126</v>
      </c>
      <c r="I95" s="180">
        <f>SUM(I96:I97)</f>
        <v>3174.4</v>
      </c>
      <c r="J95" s="180">
        <f>SUM(J96:J97)</f>
        <v>15160.9</v>
      </c>
    </row>
    <row r="96" spans="2:10" ht="46.8">
      <c r="B96" s="27" t="s">
        <v>167</v>
      </c>
      <c r="C96" s="142" t="s">
        <v>97</v>
      </c>
      <c r="D96" s="91"/>
      <c r="E96" s="181" t="s">
        <v>109</v>
      </c>
      <c r="F96" s="182">
        <f t="shared" si="3"/>
        <v>12744.9</v>
      </c>
      <c r="G96" s="182">
        <v>9</v>
      </c>
      <c r="H96" s="182">
        <v>126</v>
      </c>
      <c r="I96" s="182">
        <v>3174.4</v>
      </c>
      <c r="J96" s="182">
        <f>8443.5+866+126</f>
        <v>9435.5</v>
      </c>
    </row>
    <row r="97" spans="2:11" ht="31.2">
      <c r="B97" s="23" t="s">
        <v>168</v>
      </c>
      <c r="C97" s="143" t="s">
        <v>98</v>
      </c>
      <c r="D97" s="91"/>
      <c r="E97" s="181" t="s">
        <v>109</v>
      </c>
      <c r="F97" s="182">
        <f>SUM(G97:J97)</f>
        <v>5725.4</v>
      </c>
      <c r="G97" s="182"/>
      <c r="H97" s="182"/>
      <c r="I97" s="182"/>
      <c r="J97" s="182">
        <v>5725.4</v>
      </c>
    </row>
    <row r="98" spans="2:11">
      <c r="B98" s="190" t="s">
        <v>169</v>
      </c>
      <c r="C98" s="191" t="s">
        <v>121</v>
      </c>
      <c r="D98" s="157"/>
      <c r="E98" s="179" t="s">
        <v>109</v>
      </c>
      <c r="F98" s="180">
        <f t="shared" si="3"/>
        <v>32186.6</v>
      </c>
      <c r="G98" s="180">
        <f>SUM(G100:G102)</f>
        <v>904.4</v>
      </c>
      <c r="H98" s="180">
        <f>SUM(H100:H102)</f>
        <v>11961.599999999999</v>
      </c>
      <c r="I98" s="180">
        <f>SUM(I100:I102)</f>
        <v>3665.5</v>
      </c>
      <c r="J98" s="180">
        <f>SUM(J100:J102)</f>
        <v>15655.1</v>
      </c>
    </row>
    <row r="99" spans="2:11">
      <c r="B99" s="23"/>
      <c r="C99" s="144" t="s">
        <v>155</v>
      </c>
      <c r="D99" s="91"/>
      <c r="E99" s="181" t="s">
        <v>109</v>
      </c>
      <c r="F99" s="182">
        <v>0</v>
      </c>
      <c r="G99" s="182">
        <v>0</v>
      </c>
      <c r="H99" s="182">
        <v>0</v>
      </c>
      <c r="I99" s="182">
        <v>0</v>
      </c>
      <c r="J99" s="182">
        <v>0</v>
      </c>
    </row>
    <row r="100" spans="2:11">
      <c r="B100" s="23"/>
      <c r="C100" s="145" t="s">
        <v>142</v>
      </c>
      <c r="D100" s="91"/>
      <c r="E100" s="181" t="s">
        <v>109</v>
      </c>
      <c r="F100" s="182">
        <f t="shared" ref="F100:F105" si="4">SUM(G100:J100)</f>
        <v>5186.1000000000004</v>
      </c>
      <c r="G100" s="182">
        <v>705</v>
      </c>
      <c r="H100" s="182">
        <v>2854.3</v>
      </c>
      <c r="I100" s="182">
        <v>491.4</v>
      </c>
      <c r="J100" s="182">
        <f>1156.2-20.8</f>
        <v>1135.4000000000001</v>
      </c>
    </row>
    <row r="101" spans="2:11">
      <c r="B101" s="23"/>
      <c r="C101" s="132" t="s">
        <v>143</v>
      </c>
      <c r="D101" s="91"/>
      <c r="E101" s="181" t="s">
        <v>109</v>
      </c>
      <c r="F101" s="182">
        <f t="shared" si="4"/>
        <v>26503</v>
      </c>
      <c r="G101" s="182">
        <v>199.4</v>
      </c>
      <c r="H101" s="182">
        <v>9107.2999999999993</v>
      </c>
      <c r="I101" s="182">
        <v>3174.1</v>
      </c>
      <c r="J101" s="182">
        <v>14022.2</v>
      </c>
    </row>
    <row r="102" spans="2:11" ht="31.2">
      <c r="B102" s="23"/>
      <c r="C102" s="132" t="s">
        <v>174</v>
      </c>
      <c r="D102" s="91"/>
      <c r="E102" s="181" t="s">
        <v>109</v>
      </c>
      <c r="F102" s="182">
        <f t="shared" si="4"/>
        <v>497.5</v>
      </c>
      <c r="G102" s="182"/>
      <c r="H102" s="182"/>
      <c r="I102" s="182"/>
      <c r="J102" s="182">
        <v>497.5</v>
      </c>
    </row>
    <row r="103" spans="2:11">
      <c r="B103" s="192" t="s">
        <v>170</v>
      </c>
      <c r="C103" s="191" t="s">
        <v>51</v>
      </c>
      <c r="D103" s="157"/>
      <c r="E103" s="179" t="s">
        <v>109</v>
      </c>
      <c r="F103" s="180">
        <f t="shared" si="4"/>
        <v>396.4</v>
      </c>
      <c r="G103" s="180">
        <f>SUM(G104:G105)</f>
        <v>185</v>
      </c>
      <c r="H103" s="180">
        <f>SUM(H104:H105)</f>
        <v>102</v>
      </c>
      <c r="I103" s="180">
        <f>SUM(I104:I105)</f>
        <v>50</v>
      </c>
      <c r="J103" s="180">
        <f>SUM(J104:J105)</f>
        <v>59.4</v>
      </c>
    </row>
    <row r="104" spans="2:11">
      <c r="B104" s="44" t="s">
        <v>93</v>
      </c>
      <c r="C104" s="144" t="s">
        <v>52</v>
      </c>
      <c r="D104" s="91"/>
      <c r="E104" s="181" t="s">
        <v>109</v>
      </c>
      <c r="F104" s="182">
        <f t="shared" si="4"/>
        <v>356.5</v>
      </c>
      <c r="G104" s="182">
        <v>175</v>
      </c>
      <c r="H104" s="182">
        <v>92</v>
      </c>
      <c r="I104" s="182">
        <v>40</v>
      </c>
      <c r="J104" s="182">
        <f>40.1+9.4</f>
        <v>49.5</v>
      </c>
    </row>
    <row r="105" spans="2:11">
      <c r="B105" s="23" t="s">
        <v>94</v>
      </c>
      <c r="C105" s="146" t="s">
        <v>175</v>
      </c>
      <c r="D105" s="91"/>
      <c r="E105" s="181" t="s">
        <v>109</v>
      </c>
      <c r="F105" s="182">
        <f t="shared" si="4"/>
        <v>39.9</v>
      </c>
      <c r="G105" s="182">
        <v>10</v>
      </c>
      <c r="H105" s="182">
        <v>10</v>
      </c>
      <c r="I105" s="182">
        <v>10</v>
      </c>
      <c r="J105" s="182">
        <v>9.9</v>
      </c>
    </row>
    <row r="106" spans="2:11" s="3" customFormat="1">
      <c r="B106" s="20">
        <v>8</v>
      </c>
      <c r="C106" s="147" t="s">
        <v>11</v>
      </c>
      <c r="D106" s="92"/>
      <c r="E106" s="181" t="s">
        <v>109</v>
      </c>
      <c r="F106" s="186">
        <f>F31+F39+F44+F48+F32</f>
        <v>242109.7</v>
      </c>
      <c r="G106" s="186">
        <f>G31+G39+G44+G48+G32</f>
        <v>43359.4</v>
      </c>
      <c r="H106" s="186">
        <f>H31+H39+H44+H48+H32</f>
        <v>52655.5</v>
      </c>
      <c r="I106" s="186">
        <f>I31+I39+I44+I48+I32</f>
        <v>51223.499999999993</v>
      </c>
      <c r="J106" s="186">
        <f>J31+J39+J44+J48+J32</f>
        <v>94871.3</v>
      </c>
      <c r="K106" s="172"/>
    </row>
    <row r="107" spans="2:11" s="3" customFormat="1">
      <c r="B107" s="20">
        <v>9</v>
      </c>
      <c r="C107" s="147" t="s">
        <v>24</v>
      </c>
      <c r="D107" s="92"/>
      <c r="E107" s="181" t="s">
        <v>109</v>
      </c>
      <c r="F107" s="186">
        <f>F50+F66+F78+F95+F98+F103</f>
        <v>228208.69999999998</v>
      </c>
      <c r="G107" s="186">
        <f>G50+G66+G78+G95+G98+G103</f>
        <v>43359.4</v>
      </c>
      <c r="H107" s="186">
        <f>H50+H66+H78+H95+H98+H103</f>
        <v>52655.499999999993</v>
      </c>
      <c r="I107" s="186">
        <f>I50+I66+I78+I95+I98+I103</f>
        <v>51223.5</v>
      </c>
      <c r="J107" s="186">
        <f>J50+J66+J78+J95+J98+J103</f>
        <v>80970.3</v>
      </c>
      <c r="K107" s="172"/>
    </row>
    <row r="108" spans="2:11" ht="31.2">
      <c r="B108" s="93">
        <v>10</v>
      </c>
      <c r="C108" s="147" t="s">
        <v>122</v>
      </c>
      <c r="D108" s="91"/>
      <c r="E108" s="182" t="s">
        <v>109</v>
      </c>
      <c r="F108" s="182">
        <v>0</v>
      </c>
      <c r="G108" s="182">
        <v>0</v>
      </c>
      <c r="H108" s="182">
        <v>0</v>
      </c>
      <c r="I108" s="182">
        <v>0</v>
      </c>
      <c r="J108" s="182">
        <v>0</v>
      </c>
    </row>
    <row r="109" spans="2:11">
      <c r="B109" s="93">
        <v>11</v>
      </c>
      <c r="C109" s="147" t="s">
        <v>123</v>
      </c>
      <c r="D109" s="91"/>
      <c r="E109" s="182" t="s">
        <v>109</v>
      </c>
      <c r="F109" s="182">
        <f>F106-F107</f>
        <v>13901.000000000029</v>
      </c>
      <c r="G109" s="182">
        <f>G106-G107</f>
        <v>0</v>
      </c>
      <c r="H109" s="182">
        <f>H106-H107</f>
        <v>0</v>
      </c>
      <c r="I109" s="182">
        <f>I106-I107</f>
        <v>0</v>
      </c>
      <c r="J109" s="182">
        <f>J106-J107</f>
        <v>13901</v>
      </c>
    </row>
    <row r="110" spans="2:11" s="19" customFormat="1">
      <c r="B110" s="81" t="s">
        <v>171</v>
      </c>
      <c r="C110" s="148" t="s">
        <v>53</v>
      </c>
      <c r="D110" s="51"/>
      <c r="E110" s="187" t="s">
        <v>109</v>
      </c>
      <c r="F110" s="187">
        <f>F109</f>
        <v>13901.000000000029</v>
      </c>
      <c r="G110" s="187">
        <f>G109</f>
        <v>0</v>
      </c>
      <c r="H110" s="187">
        <f>H109</f>
        <v>0</v>
      </c>
      <c r="I110" s="187">
        <f>I109</f>
        <v>0</v>
      </c>
      <c r="J110" s="187">
        <f>J109</f>
        <v>13901</v>
      </c>
      <c r="K110" s="173"/>
    </row>
    <row r="111" spans="2:11" s="19" customFormat="1">
      <c r="B111" s="81" t="s">
        <v>171</v>
      </c>
      <c r="C111" s="148" t="s">
        <v>15</v>
      </c>
      <c r="D111" s="51"/>
      <c r="E111" s="187" t="s">
        <v>109</v>
      </c>
      <c r="F111" s="187"/>
      <c r="G111" s="196">
        <f>G106-G107</f>
        <v>0</v>
      </c>
      <c r="H111" s="196">
        <f>H106-H107</f>
        <v>0</v>
      </c>
      <c r="I111" s="196">
        <f>I106-I107</f>
        <v>0</v>
      </c>
      <c r="J111" s="187">
        <v>0</v>
      </c>
      <c r="K111" s="173"/>
    </row>
    <row r="112" spans="2:11">
      <c r="B112" s="53"/>
      <c r="C112" s="149"/>
      <c r="D112" s="54"/>
      <c r="E112" s="54"/>
      <c r="F112" s="54"/>
      <c r="G112" s="55"/>
      <c r="H112" s="55"/>
      <c r="I112" s="55"/>
      <c r="J112" s="55"/>
    </row>
    <row r="113" spans="2:11" s="6" customFormat="1" ht="20.399999999999999" customHeight="1">
      <c r="B113" s="56"/>
      <c r="C113" s="150" t="s">
        <v>209</v>
      </c>
      <c r="D113" s="54"/>
      <c r="E113" s="119"/>
      <c r="F113" s="54"/>
      <c r="G113" s="58"/>
      <c r="H113" s="224" t="s">
        <v>210</v>
      </c>
      <c r="I113" s="224"/>
      <c r="J113" s="224"/>
      <c r="K113" s="98"/>
    </row>
    <row r="114" spans="2:11" s="102" customFormat="1" ht="18.600000000000001" customHeight="1">
      <c r="B114" s="116"/>
      <c r="C114" s="151" t="s">
        <v>18</v>
      </c>
      <c r="D114" s="230" t="s">
        <v>19</v>
      </c>
      <c r="E114" s="230"/>
      <c r="F114" s="230"/>
      <c r="G114" s="117"/>
      <c r="H114" s="223" t="s">
        <v>21</v>
      </c>
      <c r="I114" s="223"/>
      <c r="J114" s="223"/>
      <c r="K114" s="174"/>
    </row>
    <row r="115" spans="2:11" s="6" customFormat="1">
      <c r="B115" s="56"/>
      <c r="C115" s="152"/>
      <c r="D115" s="97"/>
      <c r="E115" s="97"/>
      <c r="F115" s="97"/>
      <c r="G115" s="53"/>
      <c r="H115" s="53"/>
      <c r="I115" s="53"/>
      <c r="J115" s="53"/>
      <c r="K115" s="98"/>
    </row>
    <row r="116" spans="2:11" s="6" customFormat="1" ht="22.8" customHeight="1">
      <c r="B116" s="56"/>
      <c r="C116" s="150" t="s">
        <v>208</v>
      </c>
      <c r="D116" s="120"/>
      <c r="E116" s="121"/>
      <c r="F116" s="120"/>
      <c r="G116" s="58"/>
      <c r="H116" s="224" t="s">
        <v>183</v>
      </c>
      <c r="I116" s="224"/>
      <c r="J116" s="224"/>
      <c r="K116" s="98"/>
    </row>
    <row r="117" spans="2:11" s="102" customFormat="1" ht="15.6">
      <c r="B117" s="116"/>
      <c r="C117" s="151" t="s">
        <v>18</v>
      </c>
      <c r="D117" s="222" t="s">
        <v>19</v>
      </c>
      <c r="E117" s="222"/>
      <c r="F117" s="222"/>
      <c r="G117" s="117"/>
      <c r="H117" s="223" t="s">
        <v>21</v>
      </c>
      <c r="I117" s="223"/>
      <c r="J117" s="223"/>
      <c r="K117" s="174"/>
    </row>
    <row r="118" spans="2:11" s="6" customFormat="1">
      <c r="B118" s="56"/>
      <c r="C118" s="152"/>
      <c r="D118" s="97"/>
      <c r="E118" s="97"/>
      <c r="F118" s="97"/>
      <c r="G118" s="53"/>
      <c r="H118" s="53"/>
      <c r="I118" s="53"/>
      <c r="J118" s="53"/>
      <c r="K118" s="98"/>
    </row>
    <row r="119" spans="2:11" s="6" customFormat="1">
      <c r="B119" s="56"/>
      <c r="C119" s="153" t="s">
        <v>64</v>
      </c>
      <c r="D119" s="97"/>
      <c r="E119" s="97"/>
      <c r="F119" s="97"/>
      <c r="G119" s="53"/>
      <c r="H119" s="53"/>
      <c r="I119" s="53"/>
      <c r="J119" s="53"/>
      <c r="K119" s="98"/>
    </row>
    <row r="120" spans="2:11" s="6" customFormat="1">
      <c r="B120" s="56"/>
      <c r="C120" s="152" t="s">
        <v>65</v>
      </c>
      <c r="D120" s="97"/>
      <c r="E120" s="97"/>
      <c r="F120" s="97"/>
      <c r="G120" s="53"/>
      <c r="H120" s="53"/>
      <c r="I120" s="53"/>
      <c r="J120" s="53"/>
      <c r="K120" s="98"/>
    </row>
    <row r="121" spans="2:11" s="6" customFormat="1">
      <c r="B121" s="56"/>
      <c r="C121" s="152"/>
      <c r="D121" s="97"/>
      <c r="E121" s="97"/>
      <c r="F121" s="97"/>
      <c r="G121" s="53"/>
      <c r="H121" s="53"/>
      <c r="I121" s="53"/>
      <c r="J121" s="53"/>
      <c r="K121" s="98"/>
    </row>
    <row r="122" spans="2:11" s="6" customFormat="1">
      <c r="B122" s="56"/>
      <c r="C122" s="152"/>
      <c r="D122" s="97"/>
      <c r="E122" s="97"/>
      <c r="F122" s="97"/>
      <c r="G122" s="53"/>
      <c r="H122" s="53"/>
      <c r="I122" s="53"/>
      <c r="J122" s="53"/>
      <c r="K122" s="98"/>
    </row>
    <row r="123" spans="2:11" s="6" customFormat="1">
      <c r="C123" s="154"/>
      <c r="D123" s="98"/>
      <c r="E123" s="98"/>
      <c r="F123" s="98"/>
      <c r="G123" s="1"/>
      <c r="H123" s="1"/>
      <c r="I123" s="1"/>
      <c r="J123" s="1"/>
      <c r="K123" s="98"/>
    </row>
    <row r="124" spans="2:11" s="6" customFormat="1">
      <c r="C124" s="154"/>
      <c r="D124" s="98"/>
      <c r="E124" s="98"/>
      <c r="F124" s="98"/>
      <c r="G124" s="1"/>
      <c r="H124" s="1"/>
      <c r="I124" s="1"/>
      <c r="J124" s="1"/>
      <c r="K124" s="98"/>
    </row>
    <row r="125" spans="2:11" s="6" customFormat="1">
      <c r="C125" s="154"/>
      <c r="D125" s="98"/>
      <c r="E125" s="98"/>
      <c r="F125" s="98"/>
      <c r="G125" s="1"/>
      <c r="H125" s="1"/>
      <c r="I125" s="1"/>
      <c r="J125" s="1"/>
      <c r="K125" s="98"/>
    </row>
    <row r="126" spans="2:11" s="6" customFormat="1">
      <c r="C126" s="154"/>
      <c r="D126" s="98"/>
      <c r="E126" s="98"/>
      <c r="F126" s="98"/>
      <c r="G126" s="1"/>
      <c r="H126" s="1"/>
      <c r="I126" s="1"/>
      <c r="J126" s="1"/>
      <c r="K126" s="98"/>
    </row>
    <row r="127" spans="2:11" s="6" customFormat="1">
      <c r="C127" s="154"/>
      <c r="D127" s="98"/>
      <c r="E127" s="98"/>
      <c r="F127" s="98"/>
      <c r="G127" s="1"/>
      <c r="H127" s="1"/>
      <c r="I127" s="1"/>
      <c r="J127" s="1"/>
      <c r="K127" s="98"/>
    </row>
    <row r="128" spans="2:11" s="6" customFormat="1">
      <c r="C128" s="154"/>
      <c r="D128" s="98"/>
      <c r="E128" s="98"/>
      <c r="F128" s="98"/>
      <c r="G128" s="1"/>
      <c r="H128" s="1"/>
      <c r="I128" s="1"/>
      <c r="J128" s="1"/>
      <c r="K128" s="98"/>
    </row>
    <row r="129" spans="3:11" s="6" customFormat="1">
      <c r="C129" s="154"/>
      <c r="D129" s="98"/>
      <c r="E129" s="98"/>
      <c r="F129" s="98"/>
      <c r="G129" s="1"/>
      <c r="H129" s="1"/>
      <c r="I129" s="1"/>
      <c r="J129" s="1"/>
      <c r="K129" s="98"/>
    </row>
    <row r="130" spans="3:11" s="6" customFormat="1">
      <c r="C130" s="154"/>
      <c r="D130" s="98"/>
      <c r="E130" s="98"/>
      <c r="F130" s="98"/>
      <c r="G130" s="1"/>
      <c r="H130" s="1"/>
      <c r="I130" s="1"/>
      <c r="J130" s="1"/>
      <c r="K130" s="98"/>
    </row>
    <row r="131" spans="3:11" s="6" customFormat="1">
      <c r="C131" s="154"/>
      <c r="D131" s="98"/>
      <c r="E131" s="98"/>
      <c r="F131" s="98"/>
      <c r="G131" s="1"/>
      <c r="H131" s="1"/>
      <c r="I131" s="1"/>
      <c r="J131" s="1"/>
      <c r="K131" s="98"/>
    </row>
    <row r="132" spans="3:11" s="6" customFormat="1">
      <c r="C132" s="154"/>
      <c r="D132" s="98"/>
      <c r="E132" s="98"/>
      <c r="F132" s="98"/>
      <c r="G132" s="1"/>
      <c r="H132" s="1"/>
      <c r="I132" s="1"/>
      <c r="J132" s="1"/>
      <c r="K132" s="98"/>
    </row>
    <row r="133" spans="3:11" s="6" customFormat="1">
      <c r="C133" s="154"/>
      <c r="D133" s="98"/>
      <c r="E133" s="98"/>
      <c r="F133" s="98"/>
      <c r="G133" s="1"/>
      <c r="H133" s="1"/>
      <c r="I133" s="1"/>
      <c r="J133" s="1"/>
      <c r="K133" s="98"/>
    </row>
    <row r="134" spans="3:11" s="6" customFormat="1">
      <c r="C134" s="154"/>
      <c r="D134" s="98"/>
      <c r="E134" s="98"/>
      <c r="F134" s="98"/>
      <c r="G134" s="1"/>
      <c r="H134" s="1"/>
      <c r="I134" s="1"/>
      <c r="J134" s="1"/>
      <c r="K134" s="98"/>
    </row>
    <row r="135" spans="3:11" s="6" customFormat="1">
      <c r="C135" s="154"/>
      <c r="D135" s="98"/>
      <c r="E135" s="98"/>
      <c r="F135" s="98"/>
      <c r="G135" s="1"/>
      <c r="H135" s="1"/>
      <c r="I135" s="1"/>
      <c r="J135" s="1"/>
      <c r="K135" s="98"/>
    </row>
    <row r="136" spans="3:11" s="6" customFormat="1">
      <c r="C136" s="154"/>
      <c r="D136" s="98"/>
      <c r="E136" s="98"/>
      <c r="F136" s="98"/>
      <c r="G136" s="1"/>
      <c r="H136" s="1"/>
      <c r="I136" s="1"/>
      <c r="J136" s="1"/>
      <c r="K136" s="98"/>
    </row>
    <row r="137" spans="3:11" s="6" customFormat="1">
      <c r="C137" s="154"/>
      <c r="D137" s="98"/>
      <c r="E137" s="98"/>
      <c r="F137" s="98"/>
      <c r="G137" s="1"/>
      <c r="H137" s="1"/>
      <c r="I137" s="1"/>
      <c r="J137" s="1"/>
      <c r="K137" s="98"/>
    </row>
    <row r="138" spans="3:11" s="6" customFormat="1">
      <c r="C138" s="154"/>
      <c r="D138" s="98"/>
      <c r="E138" s="98"/>
      <c r="F138" s="98"/>
      <c r="G138" s="1"/>
      <c r="H138" s="1"/>
      <c r="I138" s="1"/>
      <c r="J138" s="1"/>
      <c r="K138" s="98"/>
    </row>
    <row r="139" spans="3:11" s="6" customFormat="1">
      <c r="C139" s="154"/>
      <c r="D139" s="98"/>
      <c r="E139" s="98"/>
      <c r="F139" s="98"/>
      <c r="G139" s="1"/>
      <c r="H139" s="1"/>
      <c r="I139" s="1"/>
      <c r="J139" s="1"/>
      <c r="K139" s="98"/>
    </row>
    <row r="140" spans="3:11" s="6" customFormat="1">
      <c r="C140" s="154"/>
      <c r="D140" s="98"/>
      <c r="E140" s="98"/>
      <c r="F140" s="98"/>
      <c r="G140" s="1"/>
      <c r="H140" s="1"/>
      <c r="I140" s="1"/>
      <c r="J140" s="1"/>
      <c r="K140" s="98"/>
    </row>
    <row r="141" spans="3:11" s="6" customFormat="1">
      <c r="C141" s="154"/>
      <c r="D141" s="98"/>
      <c r="E141" s="98"/>
      <c r="F141" s="98"/>
      <c r="G141" s="1"/>
      <c r="H141" s="1"/>
      <c r="I141" s="1"/>
      <c r="J141" s="1"/>
      <c r="K141" s="98"/>
    </row>
    <row r="142" spans="3:11" s="6" customFormat="1">
      <c r="C142" s="154"/>
      <c r="D142" s="98"/>
      <c r="E142" s="98"/>
      <c r="F142" s="98"/>
      <c r="G142" s="1"/>
      <c r="H142" s="1"/>
      <c r="I142" s="1"/>
      <c r="J142" s="1"/>
      <c r="K142" s="98"/>
    </row>
    <row r="143" spans="3:11" s="6" customFormat="1">
      <c r="C143" s="154"/>
      <c r="D143" s="98"/>
      <c r="E143" s="98"/>
      <c r="F143" s="98"/>
      <c r="G143" s="1"/>
      <c r="H143" s="1"/>
      <c r="I143" s="1"/>
      <c r="J143" s="1"/>
      <c r="K143" s="98"/>
    </row>
    <row r="144" spans="3:11" s="6" customFormat="1">
      <c r="C144" s="154"/>
      <c r="D144" s="98"/>
      <c r="E144" s="98"/>
      <c r="F144" s="98"/>
      <c r="G144" s="1"/>
      <c r="H144" s="1"/>
      <c r="I144" s="1"/>
      <c r="J144" s="1"/>
      <c r="K144" s="98"/>
    </row>
    <row r="145" spans="3:11" s="6" customFormat="1">
      <c r="C145" s="154"/>
      <c r="D145" s="98"/>
      <c r="E145" s="98"/>
      <c r="F145" s="98"/>
      <c r="G145" s="1"/>
      <c r="H145" s="1"/>
      <c r="I145" s="1"/>
      <c r="J145" s="1"/>
      <c r="K145" s="98"/>
    </row>
    <row r="146" spans="3:11" s="6" customFormat="1">
      <c r="C146" s="154"/>
      <c r="D146" s="98"/>
      <c r="E146" s="98"/>
      <c r="F146" s="98"/>
      <c r="G146" s="1"/>
      <c r="H146" s="1"/>
      <c r="I146" s="1"/>
      <c r="J146" s="1"/>
      <c r="K146" s="98"/>
    </row>
    <row r="147" spans="3:11" s="6" customFormat="1">
      <c r="C147" s="154"/>
      <c r="D147" s="98"/>
      <c r="E147" s="98"/>
      <c r="F147" s="98"/>
      <c r="G147" s="1"/>
      <c r="H147" s="1"/>
      <c r="I147" s="1"/>
      <c r="J147" s="1"/>
      <c r="K147" s="98"/>
    </row>
    <row r="148" spans="3:11" s="6" customFormat="1">
      <c r="C148" s="154"/>
      <c r="D148" s="98"/>
      <c r="E148" s="98"/>
      <c r="F148" s="98"/>
      <c r="G148" s="1"/>
      <c r="H148" s="1"/>
      <c r="I148" s="1"/>
      <c r="J148" s="1"/>
      <c r="K148" s="98"/>
    </row>
    <row r="149" spans="3:11" s="6" customFormat="1">
      <c r="C149" s="154"/>
      <c r="D149" s="98"/>
      <c r="E149" s="98"/>
      <c r="F149" s="98"/>
      <c r="G149" s="1"/>
      <c r="H149" s="1"/>
      <c r="I149" s="1"/>
      <c r="J149" s="1"/>
      <c r="K149" s="98"/>
    </row>
    <row r="150" spans="3:11" s="6" customFormat="1">
      <c r="C150" s="154"/>
      <c r="D150" s="98"/>
      <c r="E150" s="98"/>
      <c r="F150" s="98"/>
      <c r="G150" s="1"/>
      <c r="H150" s="1"/>
      <c r="I150" s="1"/>
      <c r="J150" s="1"/>
      <c r="K150" s="98"/>
    </row>
    <row r="151" spans="3:11" s="6" customFormat="1">
      <c r="C151" s="154"/>
      <c r="D151" s="98"/>
      <c r="E151" s="98"/>
      <c r="F151" s="98"/>
      <c r="G151" s="1"/>
      <c r="H151" s="1"/>
      <c r="I151" s="1"/>
      <c r="J151" s="1"/>
      <c r="K151" s="98"/>
    </row>
    <row r="152" spans="3:11" s="6" customFormat="1">
      <c r="C152" s="154"/>
      <c r="D152" s="98"/>
      <c r="E152" s="98"/>
      <c r="F152" s="98"/>
      <c r="G152" s="1"/>
      <c r="H152" s="1"/>
      <c r="I152" s="1"/>
      <c r="J152" s="1"/>
      <c r="K152" s="98"/>
    </row>
    <row r="153" spans="3:11" s="6" customFormat="1">
      <c r="C153" s="154"/>
      <c r="D153" s="98"/>
      <c r="E153" s="98"/>
      <c r="F153" s="98"/>
      <c r="G153" s="1"/>
      <c r="H153" s="1"/>
      <c r="I153" s="1"/>
      <c r="J153" s="1"/>
      <c r="K153" s="98"/>
    </row>
    <row r="154" spans="3:11" s="6" customFormat="1">
      <c r="C154" s="154"/>
      <c r="D154" s="98"/>
      <c r="E154" s="98"/>
      <c r="F154" s="98"/>
      <c r="G154" s="1"/>
      <c r="H154" s="1"/>
      <c r="I154" s="1"/>
      <c r="J154" s="1"/>
      <c r="K154" s="98"/>
    </row>
    <row r="155" spans="3:11" s="6" customFormat="1">
      <c r="C155" s="154"/>
      <c r="D155" s="98"/>
      <c r="E155" s="98"/>
      <c r="F155" s="98"/>
      <c r="G155" s="1"/>
      <c r="H155" s="1"/>
      <c r="I155" s="1"/>
      <c r="J155" s="1"/>
      <c r="K155" s="98"/>
    </row>
    <row r="156" spans="3:11" s="6" customFormat="1">
      <c r="C156" s="154"/>
      <c r="D156" s="98"/>
      <c r="E156" s="98"/>
      <c r="F156" s="98"/>
      <c r="G156" s="1"/>
      <c r="H156" s="1"/>
      <c r="I156" s="1"/>
      <c r="J156" s="1"/>
      <c r="K156" s="98"/>
    </row>
    <row r="157" spans="3:11" s="6" customFormat="1">
      <c r="C157" s="154"/>
      <c r="D157" s="98"/>
      <c r="E157" s="98"/>
      <c r="F157" s="98"/>
      <c r="G157" s="1"/>
      <c r="H157" s="1"/>
      <c r="I157" s="1"/>
      <c r="J157" s="1"/>
      <c r="K157" s="98"/>
    </row>
    <row r="158" spans="3:11" s="6" customFormat="1">
      <c r="C158" s="154"/>
      <c r="D158" s="98"/>
      <c r="E158" s="98"/>
      <c r="F158" s="98"/>
      <c r="G158" s="1"/>
      <c r="H158" s="1"/>
      <c r="I158" s="1"/>
      <c r="J158" s="1"/>
      <c r="K158" s="98"/>
    </row>
    <row r="159" spans="3:11" s="6" customFormat="1">
      <c r="C159" s="154"/>
      <c r="D159" s="98"/>
      <c r="E159" s="98"/>
      <c r="F159" s="98"/>
      <c r="G159" s="1"/>
      <c r="H159" s="1"/>
      <c r="I159" s="1"/>
      <c r="J159" s="1"/>
      <c r="K159" s="98"/>
    </row>
    <row r="160" spans="3:11" s="6" customFormat="1">
      <c r="C160" s="154"/>
      <c r="D160" s="98"/>
      <c r="E160" s="98"/>
      <c r="F160" s="98"/>
      <c r="G160" s="1"/>
      <c r="H160" s="1"/>
      <c r="I160" s="1"/>
      <c r="J160" s="1"/>
      <c r="K160" s="98"/>
    </row>
    <row r="161" spans="3:11" s="6" customFormat="1">
      <c r="C161" s="154"/>
      <c r="D161" s="98"/>
      <c r="E161" s="98"/>
      <c r="F161" s="98"/>
      <c r="G161" s="1"/>
      <c r="H161" s="1"/>
      <c r="I161" s="1"/>
      <c r="J161" s="1"/>
      <c r="K161" s="98"/>
    </row>
    <row r="162" spans="3:11" s="6" customFormat="1">
      <c r="C162" s="154"/>
      <c r="D162" s="98"/>
      <c r="E162" s="98"/>
      <c r="F162" s="98"/>
      <c r="G162" s="1"/>
      <c r="H162" s="1"/>
      <c r="I162" s="1"/>
      <c r="J162" s="1"/>
      <c r="K162" s="98"/>
    </row>
    <row r="163" spans="3:11" s="6" customFormat="1">
      <c r="C163" s="154"/>
      <c r="F163" s="88"/>
      <c r="G163" s="1"/>
      <c r="H163" s="1"/>
      <c r="I163" s="1"/>
      <c r="J163" s="1"/>
      <c r="K163" s="98"/>
    </row>
    <row r="164" spans="3:11" s="6" customFormat="1">
      <c r="C164" s="154"/>
      <c r="F164" s="88"/>
      <c r="G164" s="1"/>
      <c r="H164" s="1"/>
      <c r="I164" s="1"/>
      <c r="J164" s="1"/>
      <c r="K164" s="98"/>
    </row>
    <row r="165" spans="3:11" s="6" customFormat="1">
      <c r="C165" s="154"/>
      <c r="F165" s="88"/>
      <c r="G165" s="1"/>
      <c r="H165" s="1"/>
      <c r="I165" s="1"/>
      <c r="J165" s="1"/>
      <c r="K165" s="98"/>
    </row>
    <row r="166" spans="3:11" s="6" customFormat="1">
      <c r="C166" s="154"/>
      <c r="F166" s="88"/>
      <c r="G166" s="1"/>
      <c r="H166" s="1"/>
      <c r="I166" s="1"/>
      <c r="J166" s="1"/>
      <c r="K166" s="98"/>
    </row>
    <row r="167" spans="3:11" s="6" customFormat="1">
      <c r="C167" s="154"/>
      <c r="F167" s="88"/>
      <c r="G167" s="1"/>
      <c r="H167" s="1"/>
      <c r="I167" s="1"/>
      <c r="J167" s="1"/>
      <c r="K167" s="98"/>
    </row>
    <row r="168" spans="3:11" s="6" customFormat="1">
      <c r="C168" s="154"/>
      <c r="F168" s="88"/>
      <c r="G168" s="1"/>
      <c r="H168" s="1"/>
      <c r="I168" s="1"/>
      <c r="J168" s="1"/>
      <c r="K168" s="98"/>
    </row>
    <row r="169" spans="3:11" s="6" customFormat="1">
      <c r="C169" s="154"/>
      <c r="F169" s="88"/>
      <c r="G169" s="1"/>
      <c r="H169" s="1"/>
      <c r="I169" s="1"/>
      <c r="J169" s="1"/>
      <c r="K169" s="98"/>
    </row>
    <row r="170" spans="3:11" s="6" customFormat="1">
      <c r="C170" s="154"/>
      <c r="F170" s="88"/>
      <c r="G170" s="1"/>
      <c r="H170" s="1"/>
      <c r="I170" s="1"/>
      <c r="J170" s="1"/>
      <c r="K170" s="98"/>
    </row>
    <row r="171" spans="3:11" s="6" customFormat="1">
      <c r="C171" s="154"/>
      <c r="F171" s="88"/>
      <c r="G171" s="1"/>
      <c r="H171" s="1"/>
      <c r="I171" s="1"/>
      <c r="J171" s="1"/>
      <c r="K171" s="98"/>
    </row>
    <row r="172" spans="3:11" s="6" customFormat="1">
      <c r="C172" s="154"/>
      <c r="F172" s="88"/>
      <c r="G172" s="1"/>
      <c r="H172" s="1"/>
      <c r="I172" s="1"/>
      <c r="J172" s="1"/>
      <c r="K172" s="98"/>
    </row>
    <row r="173" spans="3:11" s="6" customFormat="1">
      <c r="C173" s="154"/>
      <c r="F173" s="88"/>
      <c r="G173" s="1"/>
      <c r="H173" s="1"/>
      <c r="I173" s="1"/>
      <c r="J173" s="1"/>
      <c r="K173" s="98"/>
    </row>
    <row r="174" spans="3:11" s="6" customFormat="1">
      <c r="C174" s="154"/>
      <c r="F174" s="88"/>
      <c r="G174" s="1"/>
      <c r="H174" s="1"/>
      <c r="I174" s="1"/>
      <c r="J174" s="1"/>
      <c r="K174" s="98"/>
    </row>
    <row r="175" spans="3:11" s="6" customFormat="1">
      <c r="C175" s="154"/>
      <c r="F175" s="88"/>
      <c r="G175" s="1"/>
      <c r="H175" s="1"/>
      <c r="I175" s="1"/>
      <c r="J175" s="1"/>
      <c r="K175" s="98"/>
    </row>
    <row r="176" spans="3:11" s="6" customFormat="1">
      <c r="C176" s="154"/>
      <c r="F176" s="88"/>
      <c r="G176" s="1"/>
      <c r="H176" s="1"/>
      <c r="I176" s="1"/>
      <c r="J176" s="1"/>
      <c r="K176" s="98"/>
    </row>
    <row r="177" spans="3:11" s="6" customFormat="1">
      <c r="C177" s="154"/>
      <c r="F177" s="88"/>
      <c r="G177" s="1"/>
      <c r="H177" s="1"/>
      <c r="I177" s="1"/>
      <c r="J177" s="1"/>
      <c r="K177" s="98"/>
    </row>
    <row r="178" spans="3:11" s="6" customFormat="1">
      <c r="C178" s="154"/>
      <c r="F178" s="88"/>
      <c r="G178" s="1"/>
      <c r="H178" s="1"/>
      <c r="I178" s="1"/>
      <c r="J178" s="1"/>
      <c r="K178" s="98"/>
    </row>
    <row r="179" spans="3:11" s="6" customFormat="1">
      <c r="C179" s="154"/>
      <c r="F179" s="88"/>
      <c r="G179" s="1"/>
      <c r="H179" s="1"/>
      <c r="I179" s="1"/>
      <c r="J179" s="1"/>
      <c r="K179" s="98"/>
    </row>
    <row r="180" spans="3:11" s="6" customFormat="1">
      <c r="C180" s="154"/>
      <c r="F180" s="88"/>
      <c r="G180" s="1"/>
      <c r="H180" s="1"/>
      <c r="I180" s="1"/>
      <c r="J180" s="1"/>
      <c r="K180" s="98"/>
    </row>
    <row r="181" spans="3:11" s="6" customFormat="1">
      <c r="C181" s="154"/>
      <c r="F181" s="88"/>
      <c r="G181" s="1"/>
      <c r="H181" s="1"/>
      <c r="I181" s="1"/>
      <c r="J181" s="1"/>
      <c r="K181" s="98"/>
    </row>
    <row r="182" spans="3:11" s="6" customFormat="1">
      <c r="C182" s="154"/>
      <c r="F182" s="88"/>
      <c r="G182" s="1"/>
      <c r="H182" s="1"/>
      <c r="I182" s="1"/>
      <c r="J182" s="1"/>
      <c r="K182" s="98"/>
    </row>
    <row r="183" spans="3:11" s="6" customFormat="1">
      <c r="C183" s="154"/>
      <c r="F183" s="88"/>
      <c r="G183" s="1"/>
      <c r="H183" s="1"/>
      <c r="I183" s="1"/>
      <c r="J183" s="1"/>
      <c r="K183" s="98"/>
    </row>
    <row r="184" spans="3:11" s="6" customFormat="1">
      <c r="C184" s="154"/>
      <c r="F184" s="88"/>
      <c r="G184" s="1"/>
      <c r="H184" s="1"/>
      <c r="I184" s="1"/>
      <c r="J184" s="1"/>
      <c r="K184" s="98"/>
    </row>
    <row r="185" spans="3:11" s="6" customFormat="1">
      <c r="C185" s="154"/>
      <c r="F185" s="88"/>
      <c r="G185" s="1"/>
      <c r="H185" s="1"/>
      <c r="I185" s="1"/>
      <c r="J185" s="1"/>
      <c r="K185" s="98"/>
    </row>
    <row r="186" spans="3:11" s="6" customFormat="1">
      <c r="C186" s="154"/>
      <c r="F186" s="88"/>
      <c r="G186" s="1"/>
      <c r="H186" s="1"/>
      <c r="I186" s="1"/>
      <c r="J186" s="1"/>
      <c r="K186" s="98"/>
    </row>
    <row r="187" spans="3:11" s="6" customFormat="1">
      <c r="C187" s="154"/>
      <c r="F187" s="88"/>
      <c r="G187" s="1"/>
      <c r="H187" s="1"/>
      <c r="I187" s="1"/>
      <c r="J187" s="1"/>
      <c r="K187" s="98"/>
    </row>
    <row r="188" spans="3:11" s="6" customFormat="1">
      <c r="C188" s="154"/>
      <c r="F188" s="88"/>
      <c r="G188" s="1"/>
      <c r="H188" s="1"/>
      <c r="I188" s="1"/>
      <c r="J188" s="1"/>
      <c r="K188" s="98"/>
    </row>
    <row r="189" spans="3:11" s="6" customFormat="1">
      <c r="C189" s="154"/>
      <c r="F189" s="88"/>
      <c r="G189" s="1"/>
      <c r="H189" s="1"/>
      <c r="I189" s="1"/>
      <c r="J189" s="1"/>
      <c r="K189" s="98"/>
    </row>
    <row r="190" spans="3:11" s="6" customFormat="1">
      <c r="C190" s="154"/>
      <c r="F190" s="88"/>
      <c r="G190" s="1"/>
      <c r="H190" s="1"/>
      <c r="I190" s="1"/>
      <c r="J190" s="1"/>
      <c r="K190" s="98"/>
    </row>
    <row r="191" spans="3:11" s="6" customFormat="1">
      <c r="C191" s="154"/>
      <c r="F191" s="88"/>
      <c r="G191" s="1"/>
      <c r="H191" s="1"/>
      <c r="I191" s="1"/>
      <c r="J191" s="1"/>
      <c r="K191" s="98"/>
    </row>
    <row r="192" spans="3:11" s="6" customFormat="1">
      <c r="C192" s="154"/>
      <c r="F192" s="88"/>
      <c r="G192" s="1"/>
      <c r="H192" s="1"/>
      <c r="I192" s="1"/>
      <c r="J192" s="1"/>
      <c r="K192" s="98"/>
    </row>
    <row r="193" spans="3:11" s="6" customFormat="1">
      <c r="C193" s="154"/>
      <c r="F193" s="88"/>
      <c r="G193" s="1"/>
      <c r="H193" s="1"/>
      <c r="I193" s="1"/>
      <c r="J193" s="1"/>
      <c r="K193" s="98"/>
    </row>
    <row r="194" spans="3:11" s="6" customFormat="1">
      <c r="C194" s="154"/>
      <c r="F194" s="88"/>
      <c r="G194" s="1"/>
      <c r="H194" s="1"/>
      <c r="I194" s="1"/>
      <c r="J194" s="1"/>
      <c r="K194" s="98"/>
    </row>
    <row r="195" spans="3:11" s="6" customFormat="1">
      <c r="C195" s="154"/>
      <c r="F195" s="88"/>
      <c r="G195" s="1"/>
      <c r="H195" s="1"/>
      <c r="I195" s="1"/>
      <c r="J195" s="1"/>
      <c r="K195" s="98"/>
    </row>
    <row r="196" spans="3:11" s="6" customFormat="1">
      <c r="C196" s="154"/>
      <c r="F196" s="88"/>
      <c r="G196" s="1"/>
      <c r="H196" s="1"/>
      <c r="I196" s="1"/>
      <c r="J196" s="1"/>
      <c r="K196" s="98"/>
    </row>
    <row r="197" spans="3:11" s="6" customFormat="1">
      <c r="C197" s="154"/>
      <c r="F197" s="88"/>
      <c r="G197" s="1"/>
      <c r="H197" s="1"/>
      <c r="I197" s="1"/>
      <c r="J197" s="1"/>
      <c r="K197" s="98"/>
    </row>
    <row r="198" spans="3:11" s="6" customFormat="1">
      <c r="C198" s="154"/>
      <c r="F198" s="88"/>
      <c r="G198" s="1"/>
      <c r="H198" s="1"/>
      <c r="I198" s="1"/>
      <c r="J198" s="1"/>
      <c r="K198" s="98"/>
    </row>
    <row r="199" spans="3:11" s="6" customFormat="1">
      <c r="C199" s="154"/>
      <c r="F199" s="88"/>
      <c r="G199" s="1"/>
      <c r="H199" s="1"/>
      <c r="I199" s="1"/>
      <c r="J199" s="1"/>
      <c r="K199" s="98"/>
    </row>
    <row r="200" spans="3:11" s="6" customFormat="1">
      <c r="C200" s="154"/>
      <c r="F200" s="88"/>
      <c r="G200" s="1"/>
      <c r="H200" s="1"/>
      <c r="I200" s="1"/>
      <c r="J200" s="1"/>
      <c r="K200" s="98"/>
    </row>
    <row r="201" spans="3:11" s="6" customFormat="1">
      <c r="C201" s="154"/>
      <c r="F201" s="88"/>
      <c r="G201" s="1"/>
      <c r="H201" s="1"/>
      <c r="I201" s="1"/>
      <c r="J201" s="1"/>
      <c r="K201" s="98"/>
    </row>
    <row r="202" spans="3:11" s="6" customFormat="1">
      <c r="C202" s="154"/>
      <c r="F202" s="88"/>
      <c r="G202" s="1"/>
      <c r="H202" s="1"/>
      <c r="I202" s="1"/>
      <c r="J202" s="1"/>
      <c r="K202" s="98"/>
    </row>
    <row r="203" spans="3:11" s="6" customFormat="1">
      <c r="C203" s="154"/>
      <c r="F203" s="88"/>
      <c r="G203" s="1"/>
      <c r="H203" s="1"/>
      <c r="I203" s="1"/>
      <c r="J203" s="1"/>
      <c r="K203" s="98"/>
    </row>
    <row r="204" spans="3:11" s="6" customFormat="1">
      <c r="C204" s="154"/>
      <c r="F204" s="88"/>
      <c r="G204" s="1"/>
      <c r="H204" s="1"/>
      <c r="I204" s="1"/>
      <c r="J204" s="1"/>
      <c r="K204" s="98"/>
    </row>
    <row r="205" spans="3:11" s="6" customFormat="1">
      <c r="C205" s="154"/>
      <c r="F205" s="88"/>
      <c r="G205" s="1"/>
      <c r="H205" s="1"/>
      <c r="I205" s="1"/>
      <c r="J205" s="1"/>
      <c r="K205" s="98"/>
    </row>
    <row r="206" spans="3:11" s="6" customFormat="1">
      <c r="C206" s="154"/>
      <c r="F206" s="88"/>
      <c r="G206" s="1"/>
      <c r="H206" s="1"/>
      <c r="I206" s="1"/>
      <c r="J206" s="1"/>
      <c r="K206" s="98"/>
    </row>
    <row r="207" spans="3:11" s="6" customFormat="1">
      <c r="C207" s="154"/>
      <c r="F207" s="88"/>
      <c r="G207" s="1"/>
      <c r="H207" s="1"/>
      <c r="I207" s="1"/>
      <c r="J207" s="1"/>
      <c r="K207" s="98"/>
    </row>
    <row r="208" spans="3:11" s="6" customFormat="1">
      <c r="C208" s="154"/>
      <c r="F208" s="88"/>
      <c r="G208" s="1"/>
      <c r="H208" s="1"/>
      <c r="I208" s="1"/>
      <c r="J208" s="1"/>
      <c r="K208" s="98"/>
    </row>
    <row r="209" spans="3:11" s="6" customFormat="1">
      <c r="C209" s="154"/>
      <c r="F209" s="88"/>
      <c r="G209" s="1"/>
      <c r="H209" s="1"/>
      <c r="I209" s="1"/>
      <c r="J209" s="1"/>
      <c r="K209" s="98"/>
    </row>
    <row r="210" spans="3:11" s="6" customFormat="1">
      <c r="C210" s="154"/>
      <c r="F210" s="88"/>
      <c r="G210" s="1"/>
      <c r="H210" s="1"/>
      <c r="I210" s="1"/>
      <c r="J210" s="1"/>
      <c r="K210" s="98"/>
    </row>
    <row r="211" spans="3:11" s="6" customFormat="1">
      <c r="C211" s="154"/>
      <c r="F211" s="88"/>
      <c r="G211" s="1"/>
      <c r="H211" s="1"/>
      <c r="I211" s="1"/>
      <c r="J211" s="1"/>
      <c r="K211" s="98"/>
    </row>
    <row r="212" spans="3:11" s="6" customFormat="1">
      <c r="C212" s="154"/>
      <c r="F212" s="88"/>
      <c r="G212" s="1"/>
      <c r="H212" s="1"/>
      <c r="I212" s="1"/>
      <c r="J212" s="1"/>
      <c r="K212" s="98"/>
    </row>
    <row r="213" spans="3:11" s="6" customFormat="1">
      <c r="C213" s="154"/>
      <c r="F213" s="88"/>
      <c r="G213" s="1"/>
      <c r="H213" s="1"/>
      <c r="I213" s="1"/>
      <c r="J213" s="1"/>
      <c r="K213" s="98"/>
    </row>
    <row r="214" spans="3:11" s="6" customFormat="1">
      <c r="C214" s="154"/>
      <c r="F214" s="88"/>
      <c r="G214" s="1"/>
      <c r="H214" s="1"/>
      <c r="I214" s="1"/>
      <c r="J214" s="1"/>
      <c r="K214" s="98"/>
    </row>
    <row r="215" spans="3:11" s="6" customFormat="1">
      <c r="C215" s="10"/>
      <c r="F215" s="88"/>
      <c r="G215" s="1"/>
      <c r="H215" s="1"/>
      <c r="I215" s="1"/>
      <c r="J215" s="1"/>
      <c r="K215" s="98"/>
    </row>
    <row r="216" spans="3:11" s="6" customFormat="1">
      <c r="C216" s="10"/>
      <c r="F216" s="88"/>
      <c r="G216" s="1"/>
      <c r="H216" s="1"/>
      <c r="I216" s="1"/>
      <c r="J216" s="1"/>
      <c r="K216" s="98"/>
    </row>
    <row r="217" spans="3:11" s="6" customFormat="1">
      <c r="C217" s="10"/>
      <c r="F217" s="88"/>
      <c r="G217" s="1"/>
      <c r="H217" s="1"/>
      <c r="I217" s="1"/>
      <c r="J217" s="1"/>
      <c r="K217" s="98"/>
    </row>
    <row r="218" spans="3:11" s="6" customFormat="1">
      <c r="C218" s="10"/>
      <c r="F218" s="88"/>
      <c r="G218" s="1"/>
      <c r="H218" s="1"/>
      <c r="I218" s="1"/>
      <c r="J218" s="1"/>
      <c r="K218" s="98"/>
    </row>
    <row r="219" spans="3:11" s="6" customFormat="1">
      <c r="C219" s="10"/>
      <c r="F219" s="88"/>
      <c r="G219" s="1"/>
      <c r="H219" s="1"/>
      <c r="I219" s="1"/>
      <c r="J219" s="1"/>
      <c r="K219" s="98"/>
    </row>
    <row r="220" spans="3:11" s="6" customFormat="1">
      <c r="C220" s="10"/>
      <c r="F220" s="88"/>
      <c r="G220" s="1"/>
      <c r="H220" s="1"/>
      <c r="I220" s="1"/>
      <c r="J220" s="1"/>
      <c r="K220" s="98"/>
    </row>
    <row r="221" spans="3:11" s="6" customFormat="1">
      <c r="C221" s="10"/>
      <c r="F221" s="88"/>
      <c r="G221" s="1"/>
      <c r="H221" s="1"/>
      <c r="I221" s="1"/>
      <c r="J221" s="1"/>
      <c r="K221" s="98"/>
    </row>
    <row r="222" spans="3:11" s="6" customFormat="1">
      <c r="C222" s="10"/>
      <c r="F222" s="88"/>
      <c r="G222" s="1"/>
      <c r="H222" s="1"/>
      <c r="I222" s="1"/>
      <c r="J222" s="1"/>
      <c r="K222" s="98"/>
    </row>
    <row r="223" spans="3:11" s="6" customFormat="1">
      <c r="C223" s="10"/>
      <c r="F223" s="88"/>
      <c r="G223" s="1"/>
      <c r="H223" s="1"/>
      <c r="I223" s="1"/>
      <c r="J223" s="1"/>
      <c r="K223" s="98"/>
    </row>
    <row r="224" spans="3:11" s="6" customFormat="1">
      <c r="C224" s="10"/>
      <c r="F224" s="88"/>
      <c r="G224" s="1"/>
      <c r="H224" s="1"/>
      <c r="I224" s="1"/>
      <c r="J224" s="1"/>
      <c r="K224" s="98"/>
    </row>
    <row r="225" spans="3:11" s="6" customFormat="1">
      <c r="C225" s="10"/>
      <c r="F225" s="88"/>
      <c r="G225" s="1"/>
      <c r="H225" s="1"/>
      <c r="I225" s="1"/>
      <c r="J225" s="1"/>
      <c r="K225" s="98"/>
    </row>
    <row r="226" spans="3:11" s="6" customFormat="1">
      <c r="C226" s="10"/>
      <c r="F226" s="88"/>
      <c r="G226" s="1"/>
      <c r="H226" s="1"/>
      <c r="I226" s="1"/>
      <c r="J226" s="1"/>
      <c r="K226" s="98"/>
    </row>
    <row r="227" spans="3:11" s="6" customFormat="1">
      <c r="C227" s="10"/>
      <c r="F227" s="88"/>
      <c r="G227" s="1"/>
      <c r="H227" s="1"/>
      <c r="I227" s="1"/>
      <c r="J227" s="1"/>
      <c r="K227" s="98"/>
    </row>
    <row r="228" spans="3:11" s="6" customFormat="1">
      <c r="C228" s="10"/>
      <c r="F228" s="88"/>
      <c r="G228" s="1"/>
      <c r="H228" s="1"/>
      <c r="I228" s="1"/>
      <c r="J228" s="1"/>
      <c r="K228" s="98"/>
    </row>
    <row r="229" spans="3:11" s="6" customFormat="1">
      <c r="C229" s="10"/>
      <c r="F229" s="88"/>
      <c r="G229" s="1"/>
      <c r="H229" s="1"/>
      <c r="I229" s="1"/>
      <c r="J229" s="1"/>
      <c r="K229" s="98"/>
    </row>
    <row r="230" spans="3:11" s="6" customFormat="1">
      <c r="C230" s="10"/>
      <c r="F230" s="88"/>
      <c r="G230" s="1"/>
      <c r="H230" s="1"/>
      <c r="I230" s="1"/>
      <c r="J230" s="1"/>
      <c r="K230" s="98"/>
    </row>
    <row r="231" spans="3:11" s="6" customFormat="1">
      <c r="C231" s="10"/>
      <c r="F231" s="88"/>
      <c r="G231" s="1"/>
      <c r="H231" s="1"/>
      <c r="I231" s="1"/>
      <c r="J231" s="1"/>
      <c r="K231" s="98"/>
    </row>
    <row r="232" spans="3:11" s="6" customFormat="1">
      <c r="C232" s="10"/>
      <c r="F232" s="88"/>
      <c r="G232" s="1"/>
      <c r="H232" s="1"/>
      <c r="I232" s="1"/>
      <c r="J232" s="1"/>
      <c r="K232" s="98"/>
    </row>
    <row r="233" spans="3:11" s="6" customFormat="1">
      <c r="C233" s="10"/>
      <c r="F233" s="88"/>
      <c r="G233" s="1"/>
      <c r="H233" s="1"/>
      <c r="I233" s="1"/>
      <c r="J233" s="1"/>
      <c r="K233" s="98"/>
    </row>
    <row r="234" spans="3:11" s="6" customFormat="1">
      <c r="C234" s="10"/>
      <c r="F234" s="88"/>
      <c r="G234" s="1"/>
      <c r="H234" s="1"/>
      <c r="I234" s="1"/>
      <c r="J234" s="1"/>
      <c r="K234" s="98"/>
    </row>
    <row r="235" spans="3:11" s="6" customFormat="1">
      <c r="C235" s="10"/>
      <c r="F235" s="88"/>
      <c r="G235" s="1"/>
      <c r="H235" s="1"/>
      <c r="I235" s="1"/>
      <c r="J235" s="1"/>
      <c r="K235" s="98"/>
    </row>
    <row r="236" spans="3:11" s="6" customFormat="1">
      <c r="C236" s="10"/>
      <c r="F236" s="88"/>
      <c r="G236" s="1"/>
      <c r="H236" s="1"/>
      <c r="I236" s="1"/>
      <c r="J236" s="1"/>
      <c r="K236" s="98"/>
    </row>
    <row r="237" spans="3:11" s="6" customFormat="1">
      <c r="C237" s="10"/>
      <c r="F237" s="88"/>
      <c r="G237" s="1"/>
      <c r="H237" s="1"/>
      <c r="I237" s="1"/>
      <c r="J237" s="1"/>
      <c r="K237" s="98"/>
    </row>
    <row r="238" spans="3:11" s="6" customFormat="1">
      <c r="C238" s="10"/>
      <c r="F238" s="88"/>
      <c r="G238" s="1"/>
      <c r="H238" s="1"/>
      <c r="I238" s="1"/>
      <c r="J238" s="1"/>
      <c r="K238" s="98"/>
    </row>
    <row r="239" spans="3:11" s="6" customFormat="1">
      <c r="C239" s="10"/>
      <c r="F239" s="88"/>
      <c r="G239" s="1"/>
      <c r="H239" s="1"/>
      <c r="I239" s="1"/>
      <c r="J239" s="1"/>
      <c r="K239" s="98"/>
    </row>
    <row r="240" spans="3:11" s="6" customFormat="1">
      <c r="C240" s="10"/>
      <c r="F240" s="88"/>
      <c r="G240" s="1"/>
      <c r="H240" s="1"/>
      <c r="I240" s="1"/>
      <c r="J240" s="1"/>
      <c r="K240" s="98"/>
    </row>
    <row r="241" spans="3:11" s="6" customFormat="1">
      <c r="C241" s="10"/>
      <c r="F241" s="88"/>
      <c r="G241" s="1"/>
      <c r="H241" s="1"/>
      <c r="I241" s="1"/>
      <c r="J241" s="1"/>
      <c r="K241" s="98"/>
    </row>
    <row r="242" spans="3:11" s="6" customFormat="1">
      <c r="C242" s="10"/>
      <c r="F242" s="88"/>
      <c r="G242" s="1"/>
      <c r="H242" s="1"/>
      <c r="I242" s="1"/>
      <c r="J242" s="1"/>
      <c r="K242" s="98"/>
    </row>
    <row r="243" spans="3:11" s="6" customFormat="1">
      <c r="C243" s="10"/>
      <c r="F243" s="88"/>
      <c r="G243" s="1"/>
      <c r="H243" s="1"/>
      <c r="I243" s="1"/>
      <c r="J243" s="1"/>
      <c r="K243" s="98"/>
    </row>
    <row r="244" spans="3:11" s="6" customFormat="1">
      <c r="C244" s="10"/>
      <c r="F244" s="88"/>
      <c r="G244" s="1"/>
      <c r="H244" s="1"/>
      <c r="I244" s="1"/>
      <c r="J244" s="1"/>
      <c r="K244" s="98"/>
    </row>
    <row r="245" spans="3:11" s="6" customFormat="1">
      <c r="C245" s="10"/>
      <c r="F245" s="88"/>
      <c r="G245" s="1"/>
      <c r="H245" s="1"/>
      <c r="I245" s="1"/>
      <c r="J245" s="1"/>
      <c r="K245" s="98"/>
    </row>
    <row r="246" spans="3:11" s="6" customFormat="1">
      <c r="C246" s="10"/>
      <c r="F246" s="88"/>
      <c r="G246" s="1"/>
      <c r="H246" s="1"/>
      <c r="I246" s="1"/>
      <c r="J246" s="1"/>
      <c r="K246" s="98"/>
    </row>
    <row r="247" spans="3:11" s="6" customFormat="1">
      <c r="C247" s="10"/>
      <c r="F247" s="88"/>
      <c r="G247" s="1"/>
      <c r="H247" s="1"/>
      <c r="I247" s="1"/>
      <c r="J247" s="1"/>
      <c r="K247" s="98"/>
    </row>
    <row r="248" spans="3:11" s="6" customFormat="1">
      <c r="C248" s="10"/>
      <c r="F248" s="88"/>
      <c r="G248" s="1"/>
      <c r="H248" s="1"/>
      <c r="I248" s="1"/>
      <c r="J248" s="1"/>
      <c r="K248" s="98"/>
    </row>
    <row r="249" spans="3:11" s="6" customFormat="1">
      <c r="C249" s="10"/>
      <c r="F249" s="88"/>
      <c r="G249" s="1"/>
      <c r="H249" s="1"/>
      <c r="I249" s="1"/>
      <c r="J249" s="1"/>
      <c r="K249" s="98"/>
    </row>
    <row r="250" spans="3:11" s="6" customFormat="1">
      <c r="C250" s="10"/>
      <c r="F250" s="88"/>
      <c r="G250" s="1"/>
      <c r="H250" s="1"/>
      <c r="I250" s="1"/>
      <c r="J250" s="1"/>
      <c r="K250" s="98"/>
    </row>
    <row r="251" spans="3:11" s="6" customFormat="1">
      <c r="C251" s="10"/>
      <c r="F251" s="88"/>
      <c r="G251" s="1"/>
      <c r="H251" s="1"/>
      <c r="I251" s="1"/>
      <c r="J251" s="1"/>
      <c r="K251" s="98"/>
    </row>
    <row r="252" spans="3:11" s="6" customFormat="1">
      <c r="C252" s="10"/>
      <c r="F252" s="88"/>
      <c r="G252" s="1"/>
      <c r="H252" s="1"/>
      <c r="I252" s="1"/>
      <c r="J252" s="1"/>
      <c r="K252" s="98"/>
    </row>
    <row r="253" spans="3:11" s="6" customFormat="1">
      <c r="C253" s="10"/>
      <c r="F253" s="88"/>
      <c r="G253" s="1"/>
      <c r="H253" s="1"/>
      <c r="I253" s="1"/>
      <c r="J253" s="1"/>
      <c r="K253" s="98"/>
    </row>
  </sheetData>
  <mergeCells count="53">
    <mergeCell ref="D117:F117"/>
    <mergeCell ref="H117:J117"/>
    <mergeCell ref="H116:J116"/>
    <mergeCell ref="C25:H25"/>
    <mergeCell ref="F26:F27"/>
    <mergeCell ref="G26:J26"/>
    <mergeCell ref="D114:F114"/>
    <mergeCell ref="H114:J114"/>
    <mergeCell ref="H113:J113"/>
    <mergeCell ref="E26:E27"/>
    <mergeCell ref="C23:J23"/>
    <mergeCell ref="B21:C21"/>
    <mergeCell ref="B24:J24"/>
    <mergeCell ref="D22:F22"/>
    <mergeCell ref="B22:C22"/>
    <mergeCell ref="D21:F21"/>
    <mergeCell ref="B88:B89"/>
    <mergeCell ref="D16:F16"/>
    <mergeCell ref="G19:I19"/>
    <mergeCell ref="D20:F20"/>
    <mergeCell ref="B20:C20"/>
    <mergeCell ref="B17:C17"/>
    <mergeCell ref="G18:I18"/>
    <mergeCell ref="B26:B27"/>
    <mergeCell ref="C26:C27"/>
    <mergeCell ref="D26:D27"/>
    <mergeCell ref="D13:F13"/>
    <mergeCell ref="B19:C19"/>
    <mergeCell ref="D19:F19"/>
    <mergeCell ref="B13:C13"/>
    <mergeCell ref="D17:F17"/>
    <mergeCell ref="B18:C18"/>
    <mergeCell ref="D18:F18"/>
    <mergeCell ref="D14:F14"/>
    <mergeCell ref="B15:C15"/>
    <mergeCell ref="D15:F15"/>
    <mergeCell ref="B12:C12"/>
    <mergeCell ref="B3:C3"/>
    <mergeCell ref="B11:C11"/>
    <mergeCell ref="F4:I4"/>
    <mergeCell ref="D12:F12"/>
    <mergeCell ref="D10:F10"/>
    <mergeCell ref="F7:J7"/>
    <mergeCell ref="B14:C14"/>
    <mergeCell ref="B16:C16"/>
    <mergeCell ref="B10:C10"/>
    <mergeCell ref="D11:H11"/>
    <mergeCell ref="B2:C2"/>
    <mergeCell ref="B4:C4"/>
    <mergeCell ref="B9:C9"/>
    <mergeCell ref="F3:I3"/>
    <mergeCell ref="F6:I6"/>
    <mergeCell ref="G8:J8"/>
  </mergeCells>
  <phoneticPr fontId="3" type="noConversion"/>
  <pageMargins left="0.51181102362204722" right="0.51181102362204722" top="0.35433070866141736" bottom="0.55118110236220474" header="0.31496062992125984" footer="0.31496062992125984"/>
  <pageSetup paperSize="9" scale="66" fitToHeight="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I251"/>
  <sheetViews>
    <sheetView view="pageBreakPreview" topLeftCell="A87" zoomScale="69" zoomScaleNormal="75" zoomScaleSheetLayoutView="69" workbookViewId="0">
      <selection activeCell="B90" sqref="B90:B92"/>
    </sheetView>
  </sheetViews>
  <sheetFormatPr defaultColWidth="9.109375" defaultRowHeight="18"/>
  <cols>
    <col min="1" max="1" width="10.33203125" style="1" customWidth="1"/>
    <col min="2" max="2" width="56.44140625" style="6" customWidth="1"/>
    <col min="3" max="5" width="18" style="6" customWidth="1"/>
    <col min="6" max="6" width="23.6640625" style="1" customWidth="1"/>
    <col min="7" max="7" width="16.6640625" style="1" customWidth="1"/>
    <col min="8" max="8" width="10" style="1" customWidth="1"/>
    <col min="9" max="9" width="9.5546875" style="1" customWidth="1"/>
    <col min="10" max="11" width="9.109375" style="1" customWidth="1"/>
    <col min="12" max="12" width="10.5546875" style="1" customWidth="1"/>
    <col min="13" max="16384" width="9.109375" style="1"/>
  </cols>
  <sheetData>
    <row r="1" spans="1:7">
      <c r="A1" s="3" t="s">
        <v>25</v>
      </c>
      <c r="B1" s="5"/>
      <c r="D1" s="1"/>
      <c r="E1" s="1"/>
      <c r="F1" s="237" t="s">
        <v>54</v>
      </c>
      <c r="G1" s="237"/>
    </row>
    <row r="2" spans="1:7">
      <c r="B2" s="5"/>
      <c r="D2" s="1"/>
      <c r="E2" s="1"/>
      <c r="F2" s="240"/>
      <c r="G2" s="240"/>
    </row>
    <row r="3" spans="1:7">
      <c r="A3" s="241"/>
      <c r="B3" s="241"/>
      <c r="D3" s="16" t="s">
        <v>26</v>
      </c>
      <c r="E3" s="7"/>
      <c r="F3" s="7"/>
      <c r="G3" s="7"/>
    </row>
    <row r="4" spans="1:7">
      <c r="A4" s="234" t="s">
        <v>12</v>
      </c>
      <c r="B4" s="234"/>
      <c r="D4" s="13"/>
      <c r="E4" s="13"/>
      <c r="F4" s="13"/>
      <c r="G4" s="13"/>
    </row>
    <row r="5" spans="1:7">
      <c r="A5" s="9"/>
      <c r="B5" s="9"/>
      <c r="D5" s="242" t="s">
        <v>12</v>
      </c>
      <c r="E5" s="242"/>
      <c r="F5" s="242"/>
      <c r="G5" s="242"/>
    </row>
    <row r="6" spans="1:7" ht="18.75" customHeight="1">
      <c r="A6" s="234" t="s">
        <v>37</v>
      </c>
      <c r="B6" s="234"/>
      <c r="D6" s="208"/>
      <c r="E6" s="208"/>
      <c r="F6" s="208"/>
      <c r="G6" s="208"/>
    </row>
    <row r="7" spans="1:7">
      <c r="A7" s="6"/>
      <c r="D7" s="5"/>
      <c r="E7" s="5"/>
      <c r="F7" s="12"/>
      <c r="G7" s="12"/>
    </row>
    <row r="8" spans="1:7">
      <c r="A8" s="239"/>
      <c r="B8" s="239"/>
      <c r="D8" s="11"/>
      <c r="F8" s="6"/>
      <c r="G8" s="6"/>
    </row>
    <row r="9" spans="1:7">
      <c r="A9" s="203" t="s">
        <v>55</v>
      </c>
      <c r="B9" s="203"/>
      <c r="C9" s="203"/>
      <c r="D9" s="203"/>
      <c r="E9" s="203"/>
      <c r="F9" s="203"/>
      <c r="G9" s="203"/>
    </row>
    <row r="10" spans="1:7">
      <c r="A10" s="203" t="s">
        <v>56</v>
      </c>
      <c r="B10" s="203"/>
      <c r="C10" s="203"/>
      <c r="D10" s="203"/>
      <c r="E10" s="203"/>
      <c r="F10" s="203"/>
      <c r="G10" s="203"/>
    </row>
    <row r="11" spans="1:7">
      <c r="A11" s="238"/>
      <c r="B11" s="238"/>
      <c r="C11" s="238"/>
      <c r="D11" s="238"/>
      <c r="E11" s="238"/>
      <c r="F11" s="238"/>
      <c r="G11" s="238"/>
    </row>
    <row r="12" spans="1:7">
      <c r="A12" s="219" t="s">
        <v>57</v>
      </c>
      <c r="B12" s="219"/>
      <c r="C12" s="219"/>
      <c r="D12" s="219"/>
      <c r="E12" s="219"/>
      <c r="F12" s="219"/>
      <c r="G12" s="219"/>
    </row>
    <row r="13" spans="1:7">
      <c r="A13" s="203" t="s">
        <v>58</v>
      </c>
      <c r="B13" s="203"/>
      <c r="C13" s="203"/>
      <c r="D13" s="203"/>
      <c r="E13" s="203"/>
      <c r="F13" s="203"/>
      <c r="G13" s="203"/>
    </row>
    <row r="14" spans="1:7">
      <c r="B14" s="7"/>
      <c r="C14" s="2"/>
      <c r="D14" s="7"/>
      <c r="E14" s="8" t="s">
        <v>40</v>
      </c>
      <c r="F14" s="7"/>
      <c r="G14" s="7"/>
    </row>
    <row r="15" spans="1:7" ht="54">
      <c r="A15" s="20" t="s">
        <v>10</v>
      </c>
      <c r="B15" s="40" t="s">
        <v>36</v>
      </c>
      <c r="C15" s="15" t="s">
        <v>59</v>
      </c>
      <c r="D15" s="15" t="s">
        <v>60</v>
      </c>
      <c r="E15" s="14" t="s">
        <v>61</v>
      </c>
      <c r="F15" s="4" t="s">
        <v>62</v>
      </c>
      <c r="G15" s="4" t="s">
        <v>63</v>
      </c>
    </row>
    <row r="16" spans="1:7">
      <c r="A16" s="23">
        <v>1</v>
      </c>
      <c r="B16" s="24">
        <v>2</v>
      </c>
      <c r="C16" s="64">
        <v>3</v>
      </c>
      <c r="D16" s="64">
        <v>4</v>
      </c>
      <c r="E16" s="64">
        <v>5</v>
      </c>
      <c r="F16" s="64">
        <v>6</v>
      </c>
      <c r="G16" s="64">
        <v>7</v>
      </c>
    </row>
    <row r="17" spans="1:7" ht="34.799999999999997">
      <c r="A17" s="25" t="s">
        <v>66</v>
      </c>
      <c r="B17" s="26" t="s">
        <v>45</v>
      </c>
      <c r="C17" s="21"/>
      <c r="D17" s="21"/>
      <c r="E17" s="21"/>
      <c r="F17" s="21"/>
      <c r="G17" s="21"/>
    </row>
    <row r="18" spans="1:7" ht="36">
      <c r="A18" s="27" t="s">
        <v>67</v>
      </c>
      <c r="B18" s="28" t="s">
        <v>113</v>
      </c>
      <c r="C18" s="17"/>
      <c r="D18" s="17"/>
      <c r="E18" s="17"/>
      <c r="F18" s="17"/>
      <c r="G18" s="17"/>
    </row>
    <row r="19" spans="1:7" ht="72">
      <c r="A19" s="27" t="s">
        <v>68</v>
      </c>
      <c r="B19" s="28" t="s">
        <v>138</v>
      </c>
      <c r="C19" s="17"/>
      <c r="D19" s="17"/>
      <c r="E19" s="17"/>
      <c r="F19" s="17"/>
      <c r="G19" s="17"/>
    </row>
    <row r="20" spans="1:7">
      <c r="A20" s="27" t="s">
        <v>70</v>
      </c>
      <c r="B20" s="30" t="s">
        <v>139</v>
      </c>
      <c r="C20" s="17"/>
      <c r="D20" s="17"/>
      <c r="E20" s="17"/>
      <c r="F20" s="17"/>
      <c r="G20" s="17"/>
    </row>
    <row r="21" spans="1:7">
      <c r="A21" s="27" t="s">
        <v>71</v>
      </c>
      <c r="B21" s="31" t="s">
        <v>72</v>
      </c>
      <c r="C21" s="17"/>
      <c r="D21" s="17"/>
      <c r="E21" s="17"/>
      <c r="F21" s="17"/>
      <c r="G21" s="17"/>
    </row>
    <row r="22" spans="1:7" ht="36">
      <c r="A22" s="27" t="s">
        <v>74</v>
      </c>
      <c r="B22" s="31" t="s">
        <v>140</v>
      </c>
      <c r="C22" s="17"/>
      <c r="D22" s="17"/>
      <c r="E22" s="17"/>
      <c r="F22" s="17"/>
      <c r="G22" s="17"/>
    </row>
    <row r="23" spans="1:7" ht="36">
      <c r="A23" s="27" t="s">
        <v>76</v>
      </c>
      <c r="B23" s="31" t="s">
        <v>114</v>
      </c>
      <c r="C23" s="17"/>
      <c r="D23" s="17"/>
      <c r="E23" s="17"/>
      <c r="F23" s="17"/>
      <c r="G23" s="17"/>
    </row>
    <row r="24" spans="1:7" ht="36">
      <c r="A24" s="27" t="s">
        <v>127</v>
      </c>
      <c r="B24" s="31" t="s">
        <v>141</v>
      </c>
      <c r="C24" s="17"/>
      <c r="D24" s="17"/>
      <c r="E24" s="17"/>
      <c r="F24" s="17"/>
      <c r="G24" s="17"/>
    </row>
    <row r="25" spans="1:7">
      <c r="A25" s="27" t="s">
        <v>128</v>
      </c>
      <c r="B25" s="31" t="s">
        <v>115</v>
      </c>
      <c r="C25" s="18"/>
      <c r="D25" s="18"/>
      <c r="E25" s="18"/>
      <c r="F25" s="18"/>
      <c r="G25" s="18"/>
    </row>
    <row r="26" spans="1:7" ht="36">
      <c r="A26" s="27" t="s">
        <v>129</v>
      </c>
      <c r="B26" s="32" t="s">
        <v>73</v>
      </c>
      <c r="C26" s="17"/>
      <c r="D26" s="17"/>
      <c r="E26" s="17"/>
      <c r="F26" s="17"/>
      <c r="G26" s="17"/>
    </row>
    <row r="27" spans="1:7">
      <c r="A27" s="27"/>
      <c r="B27" s="28" t="s">
        <v>109</v>
      </c>
      <c r="C27" s="64"/>
      <c r="D27" s="64"/>
      <c r="E27" s="64"/>
      <c r="F27" s="64"/>
      <c r="G27" s="64"/>
    </row>
    <row r="28" spans="1:7">
      <c r="A28" s="74" t="s">
        <v>75</v>
      </c>
      <c r="B28" s="68" t="s">
        <v>120</v>
      </c>
      <c r="C28" s="17"/>
      <c r="D28" s="17"/>
      <c r="E28" s="17"/>
      <c r="F28" s="17"/>
      <c r="G28" s="17"/>
    </row>
    <row r="29" spans="1:7" ht="54">
      <c r="A29" s="85" t="s">
        <v>130</v>
      </c>
      <c r="B29" s="28" t="s">
        <v>69</v>
      </c>
      <c r="C29" s="17"/>
      <c r="D29" s="17"/>
      <c r="E29" s="17"/>
      <c r="F29" s="17"/>
      <c r="G29" s="17"/>
    </row>
    <row r="30" spans="1:7" ht="54">
      <c r="A30" s="85" t="s">
        <v>131</v>
      </c>
      <c r="B30" s="28" t="s">
        <v>111</v>
      </c>
      <c r="C30" s="17"/>
      <c r="D30" s="17"/>
      <c r="E30" s="17"/>
      <c r="F30" s="17"/>
      <c r="G30" s="17"/>
    </row>
    <row r="31" spans="1:7" ht="36">
      <c r="A31" s="85" t="s">
        <v>132</v>
      </c>
      <c r="B31" s="28" t="s">
        <v>99</v>
      </c>
      <c r="C31" s="17"/>
      <c r="D31" s="17"/>
      <c r="E31" s="17"/>
      <c r="F31" s="17"/>
      <c r="G31" s="17"/>
    </row>
    <row r="32" spans="1:7" ht="54">
      <c r="A32" s="85" t="s">
        <v>133</v>
      </c>
      <c r="B32" s="28" t="s">
        <v>100</v>
      </c>
      <c r="C32" s="17"/>
      <c r="D32" s="17"/>
      <c r="E32" s="17"/>
      <c r="F32" s="17"/>
      <c r="G32" s="17"/>
    </row>
    <row r="33" spans="1:7">
      <c r="A33" s="85"/>
      <c r="B33" s="28"/>
      <c r="C33" s="17"/>
      <c r="D33" s="17"/>
      <c r="E33" s="17"/>
      <c r="F33" s="17"/>
      <c r="G33" s="17"/>
    </row>
    <row r="34" spans="1:7">
      <c r="A34" s="85" t="s">
        <v>77</v>
      </c>
      <c r="B34" s="66" t="s">
        <v>116</v>
      </c>
      <c r="C34" s="17"/>
      <c r="D34" s="17"/>
      <c r="E34" s="17"/>
      <c r="F34" s="17"/>
      <c r="G34" s="17"/>
    </row>
    <row r="35" spans="1:7">
      <c r="A35" s="85" t="s">
        <v>134</v>
      </c>
      <c r="B35" s="28" t="s">
        <v>142</v>
      </c>
      <c r="C35" s="17"/>
      <c r="D35" s="17"/>
      <c r="E35" s="17"/>
      <c r="F35" s="17"/>
      <c r="G35" s="17"/>
    </row>
    <row r="36" spans="1:7">
      <c r="A36" s="85" t="s">
        <v>135</v>
      </c>
      <c r="B36" s="28" t="s">
        <v>143</v>
      </c>
      <c r="C36" s="17"/>
      <c r="D36" s="17"/>
      <c r="E36" s="17"/>
      <c r="F36" s="17"/>
      <c r="G36" s="17"/>
    </row>
    <row r="37" spans="1:7" ht="36">
      <c r="A37" s="85" t="s">
        <v>136</v>
      </c>
      <c r="B37" s="28" t="s">
        <v>144</v>
      </c>
      <c r="C37" s="17"/>
      <c r="D37" s="17"/>
      <c r="E37" s="17"/>
      <c r="F37" s="17"/>
      <c r="G37" s="17"/>
    </row>
    <row r="38" spans="1:7">
      <c r="A38" s="85" t="s">
        <v>78</v>
      </c>
      <c r="B38" s="66" t="s">
        <v>117</v>
      </c>
      <c r="C38" s="17"/>
      <c r="D38" s="17"/>
      <c r="E38" s="17"/>
      <c r="F38" s="17"/>
      <c r="G38" s="17"/>
    </row>
    <row r="39" spans="1:7">
      <c r="A39" s="85" t="s">
        <v>137</v>
      </c>
      <c r="B39" s="31" t="s">
        <v>96</v>
      </c>
      <c r="C39" s="17"/>
      <c r="D39" s="17"/>
      <c r="E39" s="17"/>
      <c r="F39" s="17"/>
      <c r="G39" s="17"/>
    </row>
    <row r="40" spans="1:7" ht="34.799999999999997">
      <c r="A40" s="75" t="s">
        <v>79</v>
      </c>
      <c r="B40" s="35" t="s">
        <v>95</v>
      </c>
      <c r="C40" s="17"/>
      <c r="D40" s="17"/>
      <c r="E40" s="17"/>
      <c r="F40" s="17"/>
      <c r="G40" s="17"/>
    </row>
    <row r="41" spans="1:7" ht="52.2">
      <c r="A41" s="76"/>
      <c r="B41" s="67" t="s">
        <v>118</v>
      </c>
      <c r="C41" s="17"/>
      <c r="D41" s="17"/>
      <c r="E41" s="17"/>
      <c r="F41" s="17"/>
      <c r="G41" s="17"/>
    </row>
    <row r="42" spans="1:7">
      <c r="A42" s="74" t="s">
        <v>82</v>
      </c>
      <c r="B42" s="66" t="s">
        <v>156</v>
      </c>
      <c r="C42" s="17"/>
      <c r="D42" s="17"/>
      <c r="E42" s="17"/>
      <c r="F42" s="17"/>
      <c r="G42" s="17"/>
    </row>
    <row r="43" spans="1:7" ht="36">
      <c r="A43" s="77"/>
      <c r="B43" s="61" t="s">
        <v>146</v>
      </c>
      <c r="C43" s="17"/>
      <c r="D43" s="17"/>
      <c r="E43" s="17"/>
      <c r="F43" s="17"/>
      <c r="G43" s="17"/>
    </row>
    <row r="44" spans="1:7" ht="36">
      <c r="A44" s="77"/>
      <c r="B44" s="62" t="s">
        <v>145</v>
      </c>
      <c r="C44" s="17"/>
      <c r="D44" s="17"/>
      <c r="E44" s="17"/>
      <c r="F44" s="17"/>
      <c r="G44" s="17"/>
    </row>
    <row r="45" spans="1:7" ht="36">
      <c r="A45" s="77"/>
      <c r="B45" s="63" t="s">
        <v>102</v>
      </c>
      <c r="C45" s="17"/>
      <c r="D45" s="17"/>
      <c r="E45" s="17"/>
      <c r="F45" s="17"/>
      <c r="G45" s="17"/>
    </row>
    <row r="46" spans="1:7" ht="36">
      <c r="A46" s="77"/>
      <c r="B46" s="62" t="s">
        <v>103</v>
      </c>
      <c r="C46" s="17"/>
      <c r="D46" s="17"/>
      <c r="E46" s="17"/>
      <c r="F46" s="17"/>
      <c r="G46" s="17"/>
    </row>
    <row r="47" spans="1:7" ht="36">
      <c r="A47" s="77"/>
      <c r="B47" s="62" t="s">
        <v>149</v>
      </c>
      <c r="C47" s="17"/>
      <c r="D47" s="17"/>
      <c r="E47" s="17"/>
      <c r="F47" s="17"/>
      <c r="G47" s="17"/>
    </row>
    <row r="48" spans="1:7" ht="36">
      <c r="A48" s="77"/>
      <c r="B48" s="62" t="s">
        <v>172</v>
      </c>
      <c r="C48" s="17"/>
      <c r="D48" s="17"/>
      <c r="E48" s="17"/>
      <c r="F48" s="17"/>
      <c r="G48" s="17"/>
    </row>
    <row r="49" spans="1:7">
      <c r="A49" s="77"/>
      <c r="B49" s="62" t="s">
        <v>125</v>
      </c>
      <c r="C49" s="17"/>
      <c r="D49" s="17"/>
      <c r="E49" s="17"/>
      <c r="F49" s="17"/>
      <c r="G49" s="17"/>
    </row>
    <row r="50" spans="1:7" ht="53.4">
      <c r="A50" s="77" t="s">
        <v>85</v>
      </c>
      <c r="B50" s="34" t="s">
        <v>147</v>
      </c>
      <c r="C50" s="17"/>
      <c r="D50" s="17"/>
      <c r="E50" s="17"/>
      <c r="F50" s="17"/>
      <c r="G50" s="17"/>
    </row>
    <row r="51" spans="1:7" ht="53.4">
      <c r="A51" s="78" t="s">
        <v>84</v>
      </c>
      <c r="B51" s="36" t="s">
        <v>119</v>
      </c>
      <c r="C51" s="17"/>
      <c r="D51" s="17"/>
      <c r="E51" s="17"/>
      <c r="F51" s="17"/>
      <c r="G51" s="17"/>
    </row>
    <row r="52" spans="1:7" ht="36">
      <c r="A52" s="79" t="s">
        <v>86</v>
      </c>
      <c r="B52" s="36" t="s">
        <v>47</v>
      </c>
      <c r="C52" s="17"/>
      <c r="D52" s="17"/>
      <c r="E52" s="17"/>
      <c r="F52" s="17"/>
      <c r="G52" s="17"/>
    </row>
    <row r="53" spans="1:7" ht="53.4">
      <c r="A53" s="83" t="s">
        <v>87</v>
      </c>
      <c r="B53" s="36" t="s">
        <v>83</v>
      </c>
      <c r="C53" s="17"/>
      <c r="D53" s="17"/>
      <c r="E53" s="17"/>
      <c r="F53" s="17"/>
      <c r="G53" s="17"/>
    </row>
    <row r="54" spans="1:7" ht="36">
      <c r="A54" s="83" t="s">
        <v>88</v>
      </c>
      <c r="B54" s="36" t="s">
        <v>81</v>
      </c>
      <c r="C54" s="17"/>
      <c r="D54" s="17"/>
      <c r="E54" s="17"/>
      <c r="F54" s="17"/>
      <c r="G54" s="17"/>
    </row>
    <row r="55" spans="1:7">
      <c r="A55" s="83"/>
      <c r="B55" s="36"/>
      <c r="C55" s="17"/>
      <c r="D55" s="17"/>
      <c r="E55" s="17"/>
      <c r="F55" s="17"/>
      <c r="G55" s="17"/>
    </row>
    <row r="56" spans="1:7">
      <c r="A56" s="84">
        <v>3</v>
      </c>
      <c r="B56" s="73" t="s">
        <v>124</v>
      </c>
      <c r="C56" s="17"/>
      <c r="D56" s="17"/>
      <c r="E56" s="17"/>
      <c r="F56" s="17"/>
      <c r="G56" s="17"/>
    </row>
    <row r="57" spans="1:7">
      <c r="A57" s="74" t="s">
        <v>89</v>
      </c>
      <c r="B57" s="66" t="s">
        <v>157</v>
      </c>
      <c r="C57" s="17"/>
      <c r="D57" s="17"/>
      <c r="E57" s="17"/>
      <c r="F57" s="17"/>
      <c r="G57" s="17"/>
    </row>
    <row r="58" spans="1:7" ht="36">
      <c r="A58" s="83"/>
      <c r="B58" s="61" t="s">
        <v>148</v>
      </c>
      <c r="C58" s="17"/>
      <c r="D58" s="17"/>
      <c r="E58" s="17"/>
      <c r="F58" s="17"/>
      <c r="G58" s="17"/>
    </row>
    <row r="59" spans="1:7" ht="36">
      <c r="A59" s="83"/>
      <c r="B59" s="62" t="s">
        <v>101</v>
      </c>
      <c r="C59" s="17"/>
      <c r="D59" s="17"/>
      <c r="E59" s="17"/>
      <c r="F59" s="17"/>
      <c r="G59" s="17"/>
    </row>
    <row r="60" spans="1:7" ht="36">
      <c r="A60" s="83"/>
      <c r="B60" s="63" t="s">
        <v>102</v>
      </c>
      <c r="C60" s="17"/>
      <c r="D60" s="17"/>
      <c r="E60" s="17"/>
      <c r="F60" s="17"/>
      <c r="G60" s="17"/>
    </row>
    <row r="61" spans="1:7" ht="36">
      <c r="A61" s="83"/>
      <c r="B61" s="62" t="s">
        <v>103</v>
      </c>
      <c r="C61" s="17"/>
      <c r="D61" s="17"/>
      <c r="E61" s="17"/>
      <c r="F61" s="17"/>
      <c r="G61" s="17"/>
    </row>
    <row r="62" spans="1:7">
      <c r="A62" s="83"/>
      <c r="B62" s="62" t="s">
        <v>125</v>
      </c>
      <c r="C62" s="17"/>
      <c r="D62" s="17"/>
      <c r="E62" s="17"/>
      <c r="F62" s="17"/>
      <c r="G62" s="17"/>
    </row>
    <row r="63" spans="1:7" ht="36">
      <c r="A63" s="74" t="s">
        <v>90</v>
      </c>
      <c r="B63" s="34" t="s">
        <v>151</v>
      </c>
      <c r="C63" s="17"/>
      <c r="D63" s="17"/>
      <c r="E63" s="17"/>
      <c r="F63" s="17"/>
      <c r="G63" s="17"/>
    </row>
    <row r="64" spans="1:7" ht="36">
      <c r="A64" s="83"/>
      <c r="B64" s="36" t="s">
        <v>126</v>
      </c>
      <c r="C64" s="17"/>
      <c r="D64" s="17"/>
      <c r="E64" s="17"/>
      <c r="F64" s="17"/>
      <c r="G64" s="17"/>
    </row>
    <row r="65" spans="1:7" ht="36">
      <c r="A65" s="83"/>
      <c r="B65" s="36" t="s">
        <v>47</v>
      </c>
      <c r="C65" s="17"/>
      <c r="D65" s="17"/>
      <c r="E65" s="17"/>
      <c r="F65" s="17"/>
      <c r="G65" s="17"/>
    </row>
    <row r="66" spans="1:7" ht="53.4">
      <c r="A66" s="83"/>
      <c r="B66" s="36" t="s">
        <v>83</v>
      </c>
      <c r="C66" s="17"/>
      <c r="D66" s="17"/>
      <c r="E66" s="17"/>
      <c r="F66" s="17"/>
      <c r="G66" s="17"/>
    </row>
    <row r="67" spans="1:7" ht="36">
      <c r="A67" s="83"/>
      <c r="B67" s="36" t="s">
        <v>81</v>
      </c>
      <c r="C67" s="17"/>
      <c r="D67" s="17"/>
      <c r="E67" s="17"/>
      <c r="F67" s="17"/>
      <c r="G67" s="17"/>
    </row>
    <row r="68" spans="1:7" ht="34.799999999999997">
      <c r="A68" s="69" t="s">
        <v>159</v>
      </c>
      <c r="B68" s="70" t="s">
        <v>152</v>
      </c>
      <c r="C68" s="17"/>
      <c r="D68" s="17"/>
      <c r="E68" s="17"/>
      <c r="F68" s="17"/>
      <c r="G68" s="17"/>
    </row>
    <row r="69" spans="1:7">
      <c r="A69" s="27" t="s">
        <v>91</v>
      </c>
      <c r="B69" s="66" t="s">
        <v>158</v>
      </c>
      <c r="C69" s="17"/>
      <c r="D69" s="17"/>
      <c r="E69" s="17"/>
      <c r="F69" s="17"/>
      <c r="G69" s="17"/>
    </row>
    <row r="70" spans="1:7" ht="36">
      <c r="A70" s="27"/>
      <c r="B70" s="61" t="s">
        <v>148</v>
      </c>
      <c r="C70" s="17"/>
      <c r="D70" s="17"/>
      <c r="E70" s="17"/>
      <c r="F70" s="17"/>
      <c r="G70" s="17"/>
    </row>
    <row r="71" spans="1:7" ht="36">
      <c r="A71" s="27"/>
      <c r="B71" s="62" t="s">
        <v>101</v>
      </c>
      <c r="C71" s="17"/>
      <c r="D71" s="17"/>
      <c r="E71" s="17"/>
      <c r="F71" s="17"/>
      <c r="G71" s="17"/>
    </row>
    <row r="72" spans="1:7" ht="36">
      <c r="A72" s="27"/>
      <c r="B72" s="63" t="s">
        <v>102</v>
      </c>
      <c r="C72" s="17"/>
      <c r="D72" s="17"/>
      <c r="E72" s="17"/>
      <c r="F72" s="17"/>
      <c r="G72" s="17"/>
    </row>
    <row r="73" spans="1:7" ht="36">
      <c r="A73" s="27"/>
      <c r="B73" s="62" t="s">
        <v>103</v>
      </c>
      <c r="C73" s="17"/>
      <c r="D73" s="17"/>
      <c r="E73" s="17"/>
      <c r="F73" s="17"/>
      <c r="G73" s="17"/>
    </row>
    <row r="74" spans="1:7" ht="36">
      <c r="A74" s="82"/>
      <c r="B74" s="62" t="s">
        <v>150</v>
      </c>
      <c r="C74" s="17"/>
      <c r="D74" s="17"/>
      <c r="E74" s="17"/>
      <c r="F74" s="17"/>
      <c r="G74" s="17"/>
    </row>
    <row r="75" spans="1:7" ht="54">
      <c r="A75" s="82"/>
      <c r="B75" s="62" t="s">
        <v>173</v>
      </c>
      <c r="C75" s="17"/>
      <c r="D75" s="17"/>
      <c r="E75" s="17"/>
      <c r="F75" s="17"/>
      <c r="G75" s="17"/>
    </row>
    <row r="76" spans="1:7" ht="36">
      <c r="A76" s="6" t="s">
        <v>92</v>
      </c>
      <c r="B76" s="34" t="s">
        <v>153</v>
      </c>
      <c r="C76" s="17"/>
      <c r="D76" s="17"/>
      <c r="E76" s="17"/>
      <c r="F76" s="17"/>
      <c r="G76" s="17"/>
    </row>
    <row r="77" spans="1:7" ht="36">
      <c r="A77" s="6"/>
      <c r="B77" s="34" t="s">
        <v>112</v>
      </c>
      <c r="C77" s="17"/>
      <c r="D77" s="17"/>
      <c r="E77" s="17"/>
      <c r="F77" s="17"/>
      <c r="G77" s="17"/>
    </row>
    <row r="78" spans="1:7" ht="36">
      <c r="A78" s="235" t="s">
        <v>160</v>
      </c>
      <c r="B78" s="36" t="s">
        <v>46</v>
      </c>
      <c r="C78" s="17"/>
      <c r="D78" s="17"/>
      <c r="E78" s="17"/>
      <c r="F78" s="17"/>
      <c r="G78" s="17"/>
    </row>
    <row r="79" spans="1:7" ht="36">
      <c r="A79" s="236"/>
      <c r="B79" s="34" t="s">
        <v>112</v>
      </c>
      <c r="C79" s="17"/>
      <c r="D79" s="17"/>
      <c r="E79" s="17"/>
      <c r="F79" s="17"/>
      <c r="G79" s="17"/>
    </row>
    <row r="80" spans="1:7" ht="36">
      <c r="A80" s="80" t="s">
        <v>162</v>
      </c>
      <c r="B80" s="36" t="s">
        <v>47</v>
      </c>
      <c r="C80" s="17"/>
      <c r="D80" s="17"/>
      <c r="E80" s="17"/>
      <c r="F80" s="17"/>
      <c r="G80" s="17"/>
    </row>
    <row r="81" spans="1:7" ht="53.4">
      <c r="A81" s="33" t="s">
        <v>161</v>
      </c>
      <c r="B81" s="36" t="s">
        <v>83</v>
      </c>
      <c r="C81" s="17"/>
      <c r="D81" s="17"/>
      <c r="E81" s="17"/>
      <c r="F81" s="17"/>
      <c r="G81" s="17"/>
    </row>
    <row r="82" spans="1:7" ht="70.8">
      <c r="A82" s="33" t="s">
        <v>163</v>
      </c>
      <c r="B82" s="36" t="s">
        <v>48</v>
      </c>
      <c r="C82" s="17"/>
      <c r="D82" s="17"/>
      <c r="E82" s="17"/>
      <c r="F82" s="17"/>
      <c r="G82" s="17"/>
    </row>
    <row r="83" spans="1:7" ht="53.4">
      <c r="A83" s="33" t="s">
        <v>164</v>
      </c>
      <c r="B83" s="32" t="s">
        <v>49</v>
      </c>
      <c r="C83" s="17"/>
      <c r="D83" s="17"/>
      <c r="E83" s="17"/>
      <c r="F83" s="17"/>
      <c r="G83" s="17"/>
    </row>
    <row r="84" spans="1:7" ht="36">
      <c r="A84" s="33" t="s">
        <v>165</v>
      </c>
      <c r="B84" s="36" t="s">
        <v>154</v>
      </c>
      <c r="C84" s="17"/>
      <c r="D84" s="17"/>
      <c r="E84" s="17"/>
      <c r="F84" s="17"/>
      <c r="G84" s="17"/>
    </row>
    <row r="85" spans="1:7" ht="36">
      <c r="A85" s="37" t="s">
        <v>166</v>
      </c>
      <c r="B85" s="38" t="s">
        <v>50</v>
      </c>
      <c r="C85" s="17"/>
      <c r="D85" s="17"/>
      <c r="E85" s="17"/>
      <c r="F85" s="17"/>
      <c r="G85" s="17"/>
    </row>
    <row r="86" spans="1:7" ht="52.2">
      <c r="A86" s="27" t="s">
        <v>167</v>
      </c>
      <c r="B86" s="39" t="s">
        <v>97</v>
      </c>
      <c r="C86" s="17"/>
      <c r="D86" s="17"/>
      <c r="E86" s="17"/>
      <c r="F86" s="17"/>
      <c r="G86" s="17"/>
    </row>
    <row r="87" spans="1:7" ht="34.799999999999997">
      <c r="A87" s="23" t="s">
        <v>168</v>
      </c>
      <c r="B87" s="41" t="s">
        <v>98</v>
      </c>
      <c r="C87" s="17"/>
      <c r="D87" s="17"/>
      <c r="E87" s="17"/>
      <c r="F87" s="17"/>
      <c r="G87" s="17"/>
    </row>
    <row r="88" spans="1:7">
      <c r="A88" s="71" t="s">
        <v>169</v>
      </c>
      <c r="B88" s="72" t="s">
        <v>121</v>
      </c>
      <c r="C88" s="17"/>
      <c r="D88" s="17"/>
      <c r="E88" s="17"/>
      <c r="F88" s="17"/>
      <c r="G88" s="17"/>
    </row>
    <row r="89" spans="1:7" ht="24.6" customHeight="1">
      <c r="A89" s="23"/>
      <c r="B89" s="45" t="s">
        <v>155</v>
      </c>
      <c r="C89" s="17"/>
      <c r="D89" s="17"/>
      <c r="E89" s="17"/>
      <c r="F89" s="17"/>
      <c r="G89" s="17"/>
    </row>
    <row r="90" spans="1:7">
      <c r="A90" s="23"/>
      <c r="B90" s="28" t="s">
        <v>142</v>
      </c>
      <c r="C90" s="17"/>
      <c r="D90" s="17"/>
      <c r="E90" s="17"/>
      <c r="F90" s="17"/>
      <c r="G90" s="17"/>
    </row>
    <row r="91" spans="1:7">
      <c r="A91" s="23"/>
      <c r="B91" s="28" t="s">
        <v>143</v>
      </c>
      <c r="C91" s="17"/>
      <c r="D91" s="17"/>
      <c r="E91" s="17"/>
      <c r="F91" s="17"/>
      <c r="G91" s="17"/>
    </row>
    <row r="92" spans="1:7" ht="36">
      <c r="A92" s="23"/>
      <c r="B92" s="28" t="s">
        <v>174</v>
      </c>
      <c r="C92" s="17"/>
      <c r="D92" s="17"/>
      <c r="E92" s="17"/>
      <c r="F92" s="17"/>
      <c r="G92" s="17"/>
    </row>
    <row r="93" spans="1:7">
      <c r="A93" s="42" t="s">
        <v>170</v>
      </c>
      <c r="B93" s="43" t="s">
        <v>51</v>
      </c>
      <c r="C93" s="17"/>
      <c r="D93" s="17"/>
      <c r="E93" s="17"/>
      <c r="F93" s="17"/>
      <c r="G93" s="17"/>
    </row>
    <row r="94" spans="1:7">
      <c r="A94" s="44" t="s">
        <v>93</v>
      </c>
      <c r="B94" s="45" t="s">
        <v>52</v>
      </c>
      <c r="C94" s="17"/>
      <c r="D94" s="17"/>
      <c r="E94" s="17"/>
      <c r="F94" s="17"/>
      <c r="G94" s="17"/>
    </row>
    <row r="95" spans="1:7">
      <c r="A95" s="23" t="s">
        <v>94</v>
      </c>
      <c r="B95" s="46" t="s">
        <v>80</v>
      </c>
      <c r="C95" s="17"/>
      <c r="D95" s="17"/>
      <c r="E95" s="17"/>
      <c r="F95" s="17"/>
      <c r="G95" s="17"/>
    </row>
    <row r="96" spans="1:7">
      <c r="A96" s="47">
        <v>8</v>
      </c>
      <c r="B96" s="48" t="s">
        <v>11</v>
      </c>
      <c r="C96" s="17"/>
      <c r="D96" s="17"/>
      <c r="E96" s="17"/>
      <c r="F96" s="17"/>
      <c r="G96" s="17"/>
    </row>
    <row r="97" spans="1:9">
      <c r="A97" s="47">
        <v>9</v>
      </c>
      <c r="B97" s="48" t="s">
        <v>24</v>
      </c>
      <c r="C97" s="17"/>
      <c r="D97" s="17"/>
      <c r="E97" s="17"/>
      <c r="F97" s="17"/>
      <c r="G97" s="17"/>
    </row>
    <row r="98" spans="1:9" ht="34.799999999999997">
      <c r="A98" s="49">
        <v>10</v>
      </c>
      <c r="B98" s="48" t="s">
        <v>122</v>
      </c>
      <c r="C98" s="17"/>
      <c r="D98" s="17"/>
      <c r="E98" s="17"/>
      <c r="F98" s="17"/>
      <c r="G98" s="17"/>
    </row>
    <row r="99" spans="1:9" ht="34.799999999999997">
      <c r="A99" s="49">
        <v>11</v>
      </c>
      <c r="B99" s="48" t="s">
        <v>123</v>
      </c>
      <c r="C99" s="17"/>
      <c r="D99" s="17"/>
      <c r="E99" s="17"/>
      <c r="F99" s="17"/>
      <c r="G99" s="17"/>
    </row>
    <row r="100" spans="1:9">
      <c r="A100" s="81" t="s">
        <v>171</v>
      </c>
      <c r="B100" s="50" t="s">
        <v>53</v>
      </c>
      <c r="C100" s="17"/>
      <c r="D100" s="17"/>
      <c r="E100" s="17"/>
      <c r="F100" s="17"/>
      <c r="G100" s="17"/>
    </row>
    <row r="101" spans="1:9">
      <c r="A101" s="81" t="s">
        <v>171</v>
      </c>
      <c r="B101" s="50" t="s">
        <v>15</v>
      </c>
      <c r="C101" s="17"/>
      <c r="D101" s="17"/>
      <c r="E101" s="17"/>
      <c r="F101" s="17"/>
      <c r="G101" s="17"/>
    </row>
    <row r="102" spans="1:9">
      <c r="A102" s="52"/>
      <c r="B102" s="46"/>
      <c r="C102" s="17"/>
      <c r="D102" s="17"/>
      <c r="E102" s="17"/>
      <c r="F102" s="17"/>
      <c r="G102" s="17"/>
    </row>
    <row r="103" spans="1:9" s="6" customFormat="1">
      <c r="D103" s="2"/>
    </row>
    <row r="104" spans="1:9" s="6" customFormat="1">
      <c r="A104" s="10"/>
      <c r="F104" s="1"/>
      <c r="G104" s="1"/>
    </row>
    <row r="105" spans="1:9" s="6" customFormat="1" ht="37.5" customHeight="1">
      <c r="A105" s="56"/>
      <c r="B105" s="57" t="s">
        <v>30</v>
      </c>
      <c r="C105" s="232" t="s">
        <v>104</v>
      </c>
      <c r="D105" s="233"/>
      <c r="E105" s="233"/>
      <c r="F105" s="58" t="s">
        <v>22</v>
      </c>
      <c r="G105" s="53"/>
      <c r="H105" s="56"/>
      <c r="I105" s="53"/>
    </row>
    <row r="106" spans="1:9" s="6" customFormat="1">
      <c r="A106" s="56"/>
      <c r="B106" s="56" t="s">
        <v>18</v>
      </c>
      <c r="C106" s="231" t="s">
        <v>19</v>
      </c>
      <c r="D106" s="231"/>
      <c r="E106" s="231"/>
      <c r="F106" s="59" t="s">
        <v>107</v>
      </c>
      <c r="G106" s="65" t="s">
        <v>106</v>
      </c>
      <c r="H106" s="65"/>
      <c r="I106" s="65"/>
    </row>
    <row r="107" spans="1:9" s="6" customFormat="1">
      <c r="A107" s="56"/>
      <c r="B107" s="60"/>
      <c r="C107" s="56"/>
      <c r="D107" s="56"/>
      <c r="E107" s="56"/>
      <c r="F107" s="53"/>
      <c r="G107" s="53"/>
      <c r="H107" s="53"/>
      <c r="I107" s="53"/>
    </row>
    <row r="108" spans="1:9" s="6" customFormat="1" ht="37.5" customHeight="1">
      <c r="A108" s="56"/>
      <c r="B108" s="57" t="s">
        <v>108</v>
      </c>
      <c r="C108" s="232" t="s">
        <v>105</v>
      </c>
      <c r="D108" s="233"/>
      <c r="E108" s="233"/>
      <c r="F108" s="58" t="s">
        <v>110</v>
      </c>
      <c r="G108" s="53"/>
      <c r="H108" s="53"/>
      <c r="I108" s="53"/>
    </row>
    <row r="109" spans="1:9" s="6" customFormat="1">
      <c r="A109" s="56"/>
      <c r="B109" s="56" t="s">
        <v>18</v>
      </c>
      <c r="C109" s="231" t="s">
        <v>19</v>
      </c>
      <c r="D109" s="231"/>
      <c r="E109" s="231"/>
      <c r="F109" s="59" t="s">
        <v>107</v>
      </c>
      <c r="G109" s="65"/>
      <c r="H109" s="65"/>
      <c r="I109" s="65"/>
    </row>
    <row r="110" spans="1:9" s="6" customFormat="1">
      <c r="A110" s="10"/>
      <c r="F110" s="1"/>
      <c r="G110" s="1"/>
    </row>
    <row r="111" spans="1:9" s="6" customFormat="1">
      <c r="A111" s="10"/>
      <c r="F111" s="1"/>
      <c r="G111" s="1"/>
    </row>
    <row r="112" spans="1:9" s="6" customFormat="1">
      <c r="A112" s="10"/>
      <c r="F112" s="1"/>
      <c r="G112" s="1"/>
    </row>
    <row r="113" spans="1:7" s="6" customFormat="1">
      <c r="A113" s="10"/>
      <c r="F113" s="1"/>
      <c r="G113" s="1"/>
    </row>
    <row r="114" spans="1:7" s="6" customFormat="1">
      <c r="A114" s="10"/>
      <c r="F114" s="1"/>
      <c r="G114" s="1"/>
    </row>
    <row r="115" spans="1:7" s="6" customFormat="1">
      <c r="A115" s="10"/>
      <c r="F115" s="1"/>
      <c r="G115" s="1"/>
    </row>
    <row r="116" spans="1:7" s="6" customFormat="1">
      <c r="A116" s="10"/>
      <c r="F116" s="1"/>
      <c r="G116" s="1"/>
    </row>
    <row r="117" spans="1:7" s="6" customFormat="1">
      <c r="A117" s="10"/>
      <c r="F117" s="1"/>
      <c r="G117" s="1"/>
    </row>
    <row r="118" spans="1:7" s="6" customFormat="1">
      <c r="A118" s="10"/>
      <c r="F118" s="1"/>
      <c r="G118" s="1"/>
    </row>
    <row r="119" spans="1:7" s="6" customFormat="1">
      <c r="A119" s="10"/>
      <c r="F119" s="1"/>
      <c r="G119" s="1"/>
    </row>
    <row r="120" spans="1:7" s="6" customFormat="1">
      <c r="A120" s="10"/>
      <c r="F120" s="1"/>
      <c r="G120" s="1"/>
    </row>
    <row r="121" spans="1:7" s="6" customFormat="1">
      <c r="A121" s="10"/>
      <c r="F121" s="1"/>
      <c r="G121" s="1"/>
    </row>
    <row r="122" spans="1:7" s="6" customFormat="1">
      <c r="A122" s="10"/>
      <c r="F122" s="1"/>
      <c r="G122" s="1"/>
    </row>
    <row r="123" spans="1:7" s="6" customFormat="1">
      <c r="A123" s="10"/>
      <c r="F123" s="1"/>
      <c r="G123" s="1"/>
    </row>
    <row r="124" spans="1:7" s="6" customFormat="1">
      <c r="A124" s="10"/>
      <c r="F124" s="1"/>
      <c r="G124" s="1"/>
    </row>
    <row r="125" spans="1:7" s="6" customFormat="1">
      <c r="A125" s="10"/>
      <c r="F125" s="1"/>
      <c r="G125" s="1"/>
    </row>
    <row r="126" spans="1:7" s="6" customFormat="1">
      <c r="A126" s="10"/>
      <c r="F126" s="1"/>
      <c r="G126" s="1"/>
    </row>
    <row r="127" spans="1:7" s="6" customFormat="1">
      <c r="A127" s="10"/>
      <c r="F127" s="1"/>
      <c r="G127" s="1"/>
    </row>
    <row r="128" spans="1:7" s="6" customFormat="1">
      <c r="A128" s="10"/>
      <c r="F128" s="1"/>
      <c r="G128" s="1"/>
    </row>
    <row r="129" spans="1:7" s="6" customFormat="1">
      <c r="A129" s="10"/>
      <c r="F129" s="1"/>
      <c r="G129" s="1"/>
    </row>
    <row r="130" spans="1:7" s="6" customFormat="1">
      <c r="A130" s="10"/>
      <c r="F130" s="1"/>
      <c r="G130" s="1"/>
    </row>
    <row r="131" spans="1:7" s="6" customFormat="1">
      <c r="A131" s="10"/>
      <c r="F131" s="1"/>
      <c r="G131" s="1"/>
    </row>
    <row r="132" spans="1:7" s="6" customFormat="1">
      <c r="A132" s="10"/>
      <c r="F132" s="1"/>
      <c r="G132" s="1"/>
    </row>
    <row r="133" spans="1:7" s="6" customFormat="1">
      <c r="A133" s="10"/>
      <c r="F133" s="1"/>
      <c r="G133" s="1"/>
    </row>
    <row r="134" spans="1:7" s="6" customFormat="1">
      <c r="A134" s="10"/>
      <c r="F134" s="1"/>
      <c r="G134" s="1"/>
    </row>
    <row r="135" spans="1:7" s="6" customFormat="1">
      <c r="A135" s="10"/>
      <c r="F135" s="1"/>
      <c r="G135" s="1"/>
    </row>
    <row r="136" spans="1:7" s="6" customFormat="1">
      <c r="A136" s="10"/>
      <c r="F136" s="1"/>
      <c r="G136" s="1"/>
    </row>
    <row r="137" spans="1:7" s="6" customFormat="1">
      <c r="A137" s="10"/>
      <c r="F137" s="1"/>
      <c r="G137" s="1"/>
    </row>
    <row r="138" spans="1:7" s="6" customFormat="1">
      <c r="A138" s="10"/>
      <c r="F138" s="1"/>
      <c r="G138" s="1"/>
    </row>
    <row r="139" spans="1:7" s="6" customFormat="1">
      <c r="A139" s="10"/>
      <c r="F139" s="1"/>
      <c r="G139" s="1"/>
    </row>
    <row r="140" spans="1:7" s="6" customFormat="1">
      <c r="A140" s="10"/>
      <c r="F140" s="1"/>
      <c r="G140" s="1"/>
    </row>
    <row r="141" spans="1:7" s="6" customFormat="1">
      <c r="A141" s="10"/>
      <c r="F141" s="1"/>
      <c r="G141" s="1"/>
    </row>
    <row r="142" spans="1:7" s="6" customFormat="1">
      <c r="A142" s="10"/>
      <c r="F142" s="1"/>
      <c r="G142" s="1"/>
    </row>
    <row r="143" spans="1:7" s="6" customFormat="1">
      <c r="A143" s="10"/>
      <c r="F143" s="1"/>
      <c r="G143" s="1"/>
    </row>
    <row r="144" spans="1:7" s="6" customFormat="1">
      <c r="A144" s="10"/>
      <c r="F144" s="1"/>
      <c r="G144" s="1"/>
    </row>
    <row r="145" spans="1:7" s="6" customFormat="1">
      <c r="A145" s="10"/>
      <c r="F145" s="1"/>
      <c r="G145" s="1"/>
    </row>
    <row r="146" spans="1:7" s="6" customFormat="1">
      <c r="A146" s="10"/>
      <c r="F146" s="1"/>
      <c r="G146" s="1"/>
    </row>
    <row r="147" spans="1:7" s="6" customFormat="1">
      <c r="A147" s="10"/>
      <c r="F147" s="1"/>
      <c r="G147" s="1"/>
    </row>
    <row r="148" spans="1:7" s="6" customFormat="1">
      <c r="A148" s="10"/>
      <c r="F148" s="1"/>
      <c r="G148" s="1"/>
    </row>
    <row r="149" spans="1:7" s="6" customFormat="1">
      <c r="A149" s="10"/>
      <c r="F149" s="1"/>
      <c r="G149" s="1"/>
    </row>
    <row r="150" spans="1:7" s="6" customFormat="1">
      <c r="A150" s="10"/>
      <c r="F150" s="1"/>
      <c r="G150" s="1"/>
    </row>
    <row r="151" spans="1:7" s="6" customFormat="1">
      <c r="A151" s="10"/>
      <c r="F151" s="1"/>
      <c r="G151" s="1"/>
    </row>
    <row r="152" spans="1:7" s="6" customFormat="1">
      <c r="A152" s="10"/>
      <c r="F152" s="1"/>
      <c r="G152" s="1"/>
    </row>
    <row r="153" spans="1:7" s="6" customFormat="1">
      <c r="A153" s="10"/>
      <c r="F153" s="1"/>
      <c r="G153" s="1"/>
    </row>
    <row r="154" spans="1:7" s="6" customFormat="1">
      <c r="A154" s="10"/>
      <c r="F154" s="1"/>
      <c r="G154" s="1"/>
    </row>
    <row r="155" spans="1:7" s="6" customFormat="1">
      <c r="A155" s="10"/>
      <c r="F155" s="1"/>
      <c r="G155" s="1"/>
    </row>
    <row r="156" spans="1:7" s="6" customFormat="1">
      <c r="A156" s="10"/>
      <c r="F156" s="1"/>
      <c r="G156" s="1"/>
    </row>
    <row r="157" spans="1:7" s="6" customFormat="1">
      <c r="A157" s="10"/>
      <c r="F157" s="1"/>
      <c r="G157" s="1"/>
    </row>
    <row r="158" spans="1:7" s="6" customFormat="1">
      <c r="A158" s="10"/>
      <c r="F158" s="1"/>
      <c r="G158" s="1"/>
    </row>
    <row r="159" spans="1:7" s="6" customFormat="1">
      <c r="A159" s="10"/>
      <c r="F159" s="1"/>
      <c r="G159" s="1"/>
    </row>
    <row r="160" spans="1:7" s="6" customFormat="1">
      <c r="A160" s="10"/>
      <c r="F160" s="1"/>
      <c r="G160" s="1"/>
    </row>
    <row r="161" spans="1:7" s="6" customFormat="1">
      <c r="A161" s="10"/>
      <c r="F161" s="1"/>
      <c r="G161" s="1"/>
    </row>
    <row r="162" spans="1:7" s="6" customFormat="1">
      <c r="A162" s="10"/>
      <c r="F162" s="1"/>
      <c r="G162" s="1"/>
    </row>
    <row r="163" spans="1:7" s="6" customFormat="1">
      <c r="A163" s="10"/>
      <c r="F163" s="1"/>
      <c r="G163" s="1"/>
    </row>
    <row r="164" spans="1:7" s="6" customFormat="1">
      <c r="A164" s="10"/>
      <c r="F164" s="1"/>
      <c r="G164" s="1"/>
    </row>
    <row r="165" spans="1:7" s="6" customFormat="1">
      <c r="A165" s="10"/>
      <c r="F165" s="1"/>
      <c r="G165" s="1"/>
    </row>
    <row r="166" spans="1:7" s="6" customFormat="1">
      <c r="A166" s="10"/>
      <c r="F166" s="1"/>
      <c r="G166" s="1"/>
    </row>
    <row r="167" spans="1:7" s="6" customFormat="1">
      <c r="A167" s="10"/>
      <c r="F167" s="1"/>
      <c r="G167" s="1"/>
    </row>
    <row r="168" spans="1:7" s="6" customFormat="1">
      <c r="A168" s="10"/>
      <c r="F168" s="1"/>
      <c r="G168" s="1"/>
    </row>
    <row r="169" spans="1:7" s="6" customFormat="1">
      <c r="A169" s="10"/>
      <c r="F169" s="1"/>
      <c r="G169" s="1"/>
    </row>
    <row r="170" spans="1:7" s="6" customFormat="1">
      <c r="A170" s="10"/>
      <c r="F170" s="1"/>
      <c r="G170" s="1"/>
    </row>
    <row r="171" spans="1:7" s="6" customFormat="1">
      <c r="A171" s="10"/>
      <c r="F171" s="1"/>
      <c r="G171" s="1"/>
    </row>
    <row r="172" spans="1:7" s="6" customFormat="1">
      <c r="A172" s="10"/>
      <c r="F172" s="1"/>
      <c r="G172" s="1"/>
    </row>
    <row r="173" spans="1:7" s="6" customFormat="1">
      <c r="A173" s="10"/>
      <c r="F173" s="1"/>
      <c r="G173" s="1"/>
    </row>
    <row r="174" spans="1:7" s="6" customFormat="1">
      <c r="A174" s="10"/>
      <c r="F174" s="1"/>
      <c r="G174" s="1"/>
    </row>
    <row r="175" spans="1:7" s="6" customFormat="1">
      <c r="A175" s="10"/>
      <c r="F175" s="1"/>
      <c r="G175" s="1"/>
    </row>
    <row r="176" spans="1:7" s="6" customFormat="1">
      <c r="A176" s="10"/>
      <c r="F176" s="1"/>
      <c r="G176" s="1"/>
    </row>
    <row r="177" spans="1:7" s="6" customFormat="1">
      <c r="A177" s="10"/>
      <c r="F177" s="1"/>
      <c r="G177" s="1"/>
    </row>
    <row r="178" spans="1:7" s="6" customFormat="1">
      <c r="A178" s="10"/>
      <c r="F178" s="1"/>
      <c r="G178" s="1"/>
    </row>
    <row r="179" spans="1:7" s="6" customFormat="1">
      <c r="A179" s="10"/>
      <c r="F179" s="1"/>
      <c r="G179" s="1"/>
    </row>
    <row r="180" spans="1:7" s="6" customFormat="1">
      <c r="A180" s="10"/>
      <c r="F180" s="1"/>
      <c r="G180" s="1"/>
    </row>
    <row r="181" spans="1:7" s="6" customFormat="1">
      <c r="A181" s="10"/>
      <c r="F181" s="1"/>
      <c r="G181" s="1"/>
    </row>
    <row r="182" spans="1:7" s="6" customFormat="1">
      <c r="A182" s="10"/>
      <c r="F182" s="1"/>
      <c r="G182" s="1"/>
    </row>
    <row r="183" spans="1:7" s="6" customFormat="1">
      <c r="A183" s="10"/>
      <c r="F183" s="1"/>
      <c r="G183" s="1"/>
    </row>
    <row r="184" spans="1:7" s="6" customFormat="1">
      <c r="A184" s="10"/>
      <c r="F184" s="1"/>
      <c r="G184" s="1"/>
    </row>
    <row r="185" spans="1:7" s="6" customFormat="1">
      <c r="A185" s="10"/>
      <c r="F185" s="1"/>
      <c r="G185" s="1"/>
    </row>
    <row r="186" spans="1:7" s="6" customFormat="1">
      <c r="A186" s="10"/>
      <c r="F186" s="1"/>
      <c r="G186" s="1"/>
    </row>
    <row r="187" spans="1:7" s="6" customFormat="1">
      <c r="A187" s="10"/>
      <c r="F187" s="1"/>
      <c r="G187" s="1"/>
    </row>
    <row r="188" spans="1:7" s="6" customFormat="1">
      <c r="A188" s="10"/>
      <c r="F188" s="1"/>
      <c r="G188" s="1"/>
    </row>
    <row r="189" spans="1:7" s="6" customFormat="1">
      <c r="A189" s="10"/>
      <c r="F189" s="1"/>
      <c r="G189" s="1"/>
    </row>
    <row r="190" spans="1:7" s="6" customFormat="1">
      <c r="A190" s="10"/>
      <c r="F190" s="1"/>
      <c r="G190" s="1"/>
    </row>
    <row r="191" spans="1:7" s="6" customFormat="1">
      <c r="A191" s="10"/>
      <c r="F191" s="1"/>
      <c r="G191" s="1"/>
    </row>
    <row r="192" spans="1:7" s="6" customFormat="1">
      <c r="A192" s="10"/>
      <c r="F192" s="1"/>
      <c r="G192" s="1"/>
    </row>
    <row r="193" spans="1:7" s="6" customFormat="1">
      <c r="A193" s="10"/>
      <c r="F193" s="1"/>
      <c r="G193" s="1"/>
    </row>
    <row r="194" spans="1:7" s="6" customFormat="1">
      <c r="A194" s="10"/>
      <c r="F194" s="1"/>
      <c r="G194" s="1"/>
    </row>
    <row r="195" spans="1:7" s="6" customFormat="1">
      <c r="A195" s="10"/>
      <c r="F195" s="1"/>
      <c r="G195" s="1"/>
    </row>
    <row r="196" spans="1:7" s="6" customFormat="1">
      <c r="A196" s="10"/>
      <c r="F196" s="1"/>
      <c r="G196" s="1"/>
    </row>
    <row r="197" spans="1:7" s="6" customFormat="1">
      <c r="A197" s="10"/>
      <c r="F197" s="1"/>
      <c r="G197" s="1"/>
    </row>
    <row r="198" spans="1:7" s="6" customFormat="1">
      <c r="A198" s="10"/>
      <c r="F198" s="1"/>
      <c r="G198" s="1"/>
    </row>
    <row r="199" spans="1:7" s="6" customFormat="1">
      <c r="A199" s="10"/>
      <c r="F199" s="1"/>
      <c r="G199" s="1"/>
    </row>
    <row r="200" spans="1:7" s="6" customFormat="1">
      <c r="A200" s="10"/>
      <c r="F200" s="1"/>
      <c r="G200" s="1"/>
    </row>
    <row r="201" spans="1:7" s="6" customFormat="1">
      <c r="A201" s="10"/>
      <c r="F201" s="1"/>
      <c r="G201" s="1"/>
    </row>
    <row r="202" spans="1:7" s="6" customFormat="1">
      <c r="A202" s="10"/>
      <c r="F202" s="1"/>
      <c r="G202" s="1"/>
    </row>
    <row r="203" spans="1:7" s="6" customFormat="1">
      <c r="A203" s="10"/>
      <c r="F203" s="1"/>
      <c r="G203" s="1"/>
    </row>
    <row r="204" spans="1:7" s="6" customFormat="1">
      <c r="A204" s="10"/>
      <c r="F204" s="1"/>
      <c r="G204" s="1"/>
    </row>
    <row r="205" spans="1:7" s="6" customFormat="1">
      <c r="A205" s="10"/>
      <c r="F205" s="1"/>
      <c r="G205" s="1"/>
    </row>
    <row r="206" spans="1:7" s="6" customFormat="1">
      <c r="A206" s="10"/>
      <c r="F206" s="1"/>
      <c r="G206" s="1"/>
    </row>
    <row r="207" spans="1:7" s="6" customFormat="1">
      <c r="A207" s="10"/>
      <c r="F207" s="1"/>
      <c r="G207" s="1"/>
    </row>
    <row r="208" spans="1:7" s="6" customFormat="1">
      <c r="A208" s="10"/>
      <c r="F208" s="1"/>
      <c r="G208" s="1"/>
    </row>
    <row r="209" spans="1:7" s="6" customFormat="1">
      <c r="A209" s="10"/>
      <c r="F209" s="1"/>
      <c r="G209" s="1"/>
    </row>
    <row r="210" spans="1:7" s="6" customFormat="1">
      <c r="A210" s="10"/>
      <c r="F210" s="1"/>
      <c r="G210" s="1"/>
    </row>
    <row r="211" spans="1:7" s="6" customFormat="1">
      <c r="A211" s="10"/>
      <c r="F211" s="1"/>
      <c r="G211" s="1"/>
    </row>
    <row r="212" spans="1:7" s="6" customFormat="1">
      <c r="A212" s="10"/>
      <c r="F212" s="1"/>
      <c r="G212" s="1"/>
    </row>
    <row r="213" spans="1:7" s="6" customFormat="1">
      <c r="A213" s="10"/>
      <c r="F213" s="1"/>
      <c r="G213" s="1"/>
    </row>
    <row r="214" spans="1:7" s="6" customFormat="1">
      <c r="A214" s="10"/>
      <c r="F214" s="1"/>
      <c r="G214" s="1"/>
    </row>
    <row r="215" spans="1:7" s="6" customFormat="1">
      <c r="A215" s="10"/>
      <c r="F215" s="1"/>
      <c r="G215" s="1"/>
    </row>
    <row r="216" spans="1:7" s="6" customFormat="1">
      <c r="A216" s="10"/>
      <c r="F216" s="1"/>
      <c r="G216" s="1"/>
    </row>
    <row r="217" spans="1:7" s="6" customFormat="1">
      <c r="A217" s="10"/>
      <c r="F217" s="1"/>
      <c r="G217" s="1"/>
    </row>
    <row r="218" spans="1:7" s="6" customFormat="1">
      <c r="A218" s="10"/>
      <c r="F218" s="1"/>
      <c r="G218" s="1"/>
    </row>
    <row r="219" spans="1:7" s="6" customFormat="1">
      <c r="A219" s="10"/>
      <c r="F219" s="1"/>
      <c r="G219" s="1"/>
    </row>
    <row r="220" spans="1:7" s="6" customFormat="1">
      <c r="A220" s="10"/>
      <c r="F220" s="1"/>
      <c r="G220" s="1"/>
    </row>
    <row r="221" spans="1:7" s="6" customFormat="1">
      <c r="A221" s="10"/>
      <c r="F221" s="1"/>
      <c r="G221" s="1"/>
    </row>
    <row r="222" spans="1:7" s="6" customFormat="1">
      <c r="A222" s="10"/>
      <c r="F222" s="1"/>
      <c r="G222" s="1"/>
    </row>
    <row r="223" spans="1:7" s="6" customFormat="1">
      <c r="A223" s="10"/>
      <c r="F223" s="1"/>
      <c r="G223" s="1"/>
    </row>
    <row r="224" spans="1:7" s="6" customFormat="1">
      <c r="A224" s="10"/>
      <c r="F224" s="1"/>
      <c r="G224" s="1"/>
    </row>
    <row r="225" spans="1:7" s="6" customFormat="1">
      <c r="A225" s="10"/>
      <c r="F225" s="1"/>
      <c r="G225" s="1"/>
    </row>
    <row r="226" spans="1:7" s="6" customFormat="1">
      <c r="A226" s="10"/>
      <c r="F226" s="1"/>
      <c r="G226" s="1"/>
    </row>
    <row r="227" spans="1:7" s="6" customFormat="1">
      <c r="A227" s="10"/>
      <c r="F227" s="1"/>
      <c r="G227" s="1"/>
    </row>
    <row r="228" spans="1:7" s="6" customFormat="1">
      <c r="A228" s="10"/>
      <c r="F228" s="1"/>
      <c r="G228" s="1"/>
    </row>
    <row r="229" spans="1:7" s="6" customFormat="1">
      <c r="A229" s="10"/>
      <c r="F229" s="1"/>
      <c r="G229" s="1"/>
    </row>
    <row r="230" spans="1:7" s="6" customFormat="1">
      <c r="A230" s="10"/>
      <c r="F230" s="1"/>
      <c r="G230" s="1"/>
    </row>
    <row r="231" spans="1:7" s="6" customFormat="1">
      <c r="A231" s="10"/>
      <c r="F231" s="1"/>
      <c r="G231" s="1"/>
    </row>
    <row r="232" spans="1:7" s="6" customFormat="1">
      <c r="A232" s="10"/>
      <c r="F232" s="1"/>
      <c r="G232" s="1"/>
    </row>
    <row r="233" spans="1:7" s="6" customFormat="1">
      <c r="A233" s="10"/>
      <c r="F233" s="1"/>
      <c r="G233" s="1"/>
    </row>
    <row r="234" spans="1:7" s="6" customFormat="1">
      <c r="A234" s="10"/>
      <c r="F234" s="1"/>
      <c r="G234" s="1"/>
    </row>
    <row r="235" spans="1:7" s="6" customFormat="1">
      <c r="A235" s="10"/>
      <c r="F235" s="1"/>
      <c r="G235" s="1"/>
    </row>
    <row r="236" spans="1:7" s="6" customFormat="1">
      <c r="A236" s="10"/>
      <c r="F236" s="1"/>
      <c r="G236" s="1"/>
    </row>
    <row r="237" spans="1:7" s="6" customFormat="1">
      <c r="A237" s="10"/>
      <c r="F237" s="1"/>
      <c r="G237" s="1"/>
    </row>
    <row r="238" spans="1:7" s="6" customFormat="1">
      <c r="A238" s="10"/>
      <c r="F238" s="1"/>
      <c r="G238" s="1"/>
    </row>
    <row r="239" spans="1:7" s="6" customFormat="1">
      <c r="A239" s="10"/>
      <c r="F239" s="1"/>
      <c r="G239" s="1"/>
    </row>
    <row r="240" spans="1:7" s="6" customFormat="1">
      <c r="A240" s="10"/>
      <c r="F240" s="1"/>
      <c r="G240" s="1"/>
    </row>
    <row r="241" spans="1:7" s="6" customFormat="1">
      <c r="A241" s="10"/>
      <c r="F241" s="1"/>
      <c r="G241" s="1"/>
    </row>
    <row r="242" spans="1:7" s="6" customFormat="1">
      <c r="A242" s="10"/>
      <c r="F242" s="1"/>
      <c r="G242" s="1"/>
    </row>
    <row r="243" spans="1:7" s="6" customFormat="1">
      <c r="A243" s="10"/>
      <c r="F243" s="1"/>
      <c r="G243" s="1"/>
    </row>
    <row r="244" spans="1:7" s="6" customFormat="1">
      <c r="A244" s="10"/>
      <c r="F244" s="1"/>
      <c r="G244" s="1"/>
    </row>
    <row r="245" spans="1:7" s="6" customFormat="1">
      <c r="A245" s="10"/>
      <c r="F245" s="1"/>
      <c r="G245" s="1"/>
    </row>
    <row r="246" spans="1:7" s="6" customFormat="1">
      <c r="A246" s="10"/>
      <c r="F246" s="1"/>
      <c r="G246" s="1"/>
    </row>
    <row r="247" spans="1:7" s="6" customFormat="1">
      <c r="A247" s="10"/>
      <c r="F247" s="1"/>
      <c r="G247" s="1"/>
    </row>
    <row r="248" spans="1:7" s="6" customFormat="1">
      <c r="A248" s="10"/>
      <c r="F248" s="1"/>
      <c r="G248" s="1"/>
    </row>
    <row r="249" spans="1:7" s="6" customFormat="1">
      <c r="A249" s="10"/>
      <c r="F249" s="1"/>
      <c r="G249" s="1"/>
    </row>
    <row r="250" spans="1:7" s="6" customFormat="1">
      <c r="A250" s="10"/>
      <c r="F250" s="1"/>
      <c r="G250" s="1"/>
    </row>
    <row r="251" spans="1:7" s="6" customFormat="1">
      <c r="A251" s="10"/>
      <c r="F251" s="1"/>
      <c r="G251" s="1"/>
    </row>
  </sheetData>
  <mergeCells count="18">
    <mergeCell ref="F1:G1"/>
    <mergeCell ref="A10:G10"/>
    <mergeCell ref="A11:G11"/>
    <mergeCell ref="A12:G12"/>
    <mergeCell ref="A9:G9"/>
    <mergeCell ref="A8:B8"/>
    <mergeCell ref="F2:G2"/>
    <mergeCell ref="A6:B6"/>
    <mergeCell ref="A3:B3"/>
    <mergeCell ref="D5:G5"/>
    <mergeCell ref="C109:E109"/>
    <mergeCell ref="C105:E105"/>
    <mergeCell ref="C106:E106"/>
    <mergeCell ref="C108:E108"/>
    <mergeCell ref="D6:G6"/>
    <mergeCell ref="A4:B4"/>
    <mergeCell ref="A13:G13"/>
    <mergeCell ref="A78:A79"/>
  </mergeCells>
  <phoneticPr fontId="3" type="noConversion"/>
  <pageMargins left="0.25" right="0.25" top="0.75" bottom="0.75" header="0.3" footer="0.3"/>
  <pageSetup paperSize="9" scale="61" fitToHeight="3" orientation="portrait" horizontalDpi="4294967293" verticalDpi="300" r:id="rId1"/>
  <headerFooter alignWithMargins="0"/>
  <rowBreaks count="1" manualBreakCount="1">
    <brk id="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фін план</vt:lpstr>
      <vt:lpstr>Звіт</vt:lpstr>
      <vt:lpstr>Звіт!Заголовки_для_печати</vt:lpstr>
      <vt:lpstr>'фін план'!Заголовки_для_печати</vt:lpstr>
      <vt:lpstr>Звіт!Область_печати</vt:lpstr>
      <vt:lpstr>'фін план'!Область_печати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Admin</cp:lastModifiedBy>
  <cp:lastPrinted>2021-01-15T12:10:23Z</cp:lastPrinted>
  <dcterms:created xsi:type="dcterms:W3CDTF">2003-03-13T16:00:22Z</dcterms:created>
  <dcterms:modified xsi:type="dcterms:W3CDTF">2021-06-29T11:41:45Z</dcterms:modified>
</cp:coreProperties>
</file>